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 r:id="rId15"/>
  </externalReferences>
  <definedNames>
    <definedName name="CB">OFFSET('LOOK'!$J$28,0,0,1,'LOOK'!$I$25)</definedName>
    <definedName name="CBA">OFFSET('LOOK'!$J$29,0,0,1,'LOOK'!$I$25)</definedName>
    <definedName name="NR">OFFSET('LN'!$K$11,0,0,1,'LN'!$L$6)</definedName>
    <definedName name="NT">'[2]LOOK'!$V$3</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comments10.xml><?xml version="1.0" encoding="utf-8"?>
<comments xmlns="http://schemas.openxmlformats.org/spreadsheetml/2006/main">
  <authors>
    <author>Jin, Carrie</author>
  </authors>
  <commentList>
    <comment ref="K5" authorId="0">
      <text>
        <r>
          <rPr>
            <b/>
            <sz val="9"/>
            <rFont val="Tahoma"/>
            <family val="0"/>
          </rPr>
          <t>Jin, Carrie:</t>
        </r>
        <r>
          <rPr>
            <sz val="9"/>
            <rFont val="Tahoma"/>
            <family val="0"/>
          </rPr>
          <t xml:space="preserve">
provided by DCF at end of June 2019.</t>
        </r>
      </text>
    </comment>
    <comment ref="L5" authorId="0">
      <text>
        <r>
          <rPr>
            <b/>
            <sz val="9"/>
            <rFont val="Tahoma"/>
            <family val="0"/>
          </rPr>
          <t>Jin, Carrie:</t>
        </r>
        <r>
          <rPr>
            <sz val="9"/>
            <rFont val="Tahoma"/>
            <family val="0"/>
          </rPr>
          <t xml:space="preserve">
provided by DCF at end of June 2019.</t>
        </r>
      </text>
    </comment>
    <comment ref="M5" authorId="0">
      <text>
        <r>
          <rPr>
            <b/>
            <sz val="9"/>
            <rFont val="Tahoma"/>
            <family val="0"/>
          </rPr>
          <t>Jin, Carrie:</t>
        </r>
        <r>
          <rPr>
            <sz val="9"/>
            <rFont val="Tahoma"/>
            <family val="0"/>
          </rPr>
          <t xml:space="preserve">
provided by DCF at end of June 2019.</t>
        </r>
      </text>
    </comment>
    <comment ref="K32" authorId="0">
      <text>
        <r>
          <rPr>
            <b/>
            <sz val="9"/>
            <rFont val="Tahoma"/>
            <family val="0"/>
          </rPr>
          <t>Jin, Carrie:</t>
        </r>
        <r>
          <rPr>
            <sz val="9"/>
            <rFont val="Tahoma"/>
            <family val="0"/>
          </rPr>
          <t xml:space="preserve">
provided by DCF at end of June 2019.</t>
        </r>
      </text>
    </comment>
    <comment ref="L32" authorId="0">
      <text>
        <r>
          <rPr>
            <b/>
            <sz val="9"/>
            <rFont val="Tahoma"/>
            <family val="0"/>
          </rPr>
          <t>Jin, Carrie:</t>
        </r>
        <r>
          <rPr>
            <sz val="9"/>
            <rFont val="Tahoma"/>
            <family val="0"/>
          </rPr>
          <t xml:space="preserve">
provided by DCF at end of June 2019.</t>
        </r>
      </text>
    </comment>
    <comment ref="M32" authorId="0">
      <text>
        <r>
          <rPr>
            <b/>
            <sz val="9"/>
            <rFont val="Tahoma"/>
            <family val="0"/>
          </rPr>
          <t>Jin, Carrie:</t>
        </r>
        <r>
          <rPr>
            <sz val="9"/>
            <rFont val="Tahoma"/>
            <family val="0"/>
          </rPr>
          <t xml:space="preserve">
provided by DCF at end of June 2019.</t>
        </r>
      </text>
    </comment>
    <comment ref="K61" authorId="0">
      <text>
        <r>
          <rPr>
            <b/>
            <sz val="9"/>
            <rFont val="Tahoma"/>
            <family val="0"/>
          </rPr>
          <t>Jin, Carrie:</t>
        </r>
        <r>
          <rPr>
            <sz val="9"/>
            <rFont val="Tahoma"/>
            <family val="0"/>
          </rPr>
          <t xml:space="preserve">
provided by DCF at end of June 2019.</t>
        </r>
      </text>
    </comment>
    <comment ref="L61" authorId="0">
      <text>
        <r>
          <rPr>
            <b/>
            <sz val="9"/>
            <rFont val="Tahoma"/>
            <family val="0"/>
          </rPr>
          <t>Jin, Carrie:</t>
        </r>
        <r>
          <rPr>
            <sz val="9"/>
            <rFont val="Tahoma"/>
            <family val="0"/>
          </rPr>
          <t xml:space="preserve">
provided by DCF at end of June 2019.</t>
        </r>
      </text>
    </comment>
    <comment ref="M61" authorId="0">
      <text>
        <r>
          <rPr>
            <b/>
            <sz val="9"/>
            <rFont val="Tahoma"/>
            <family val="0"/>
          </rPr>
          <t>Jin, Carrie:</t>
        </r>
        <r>
          <rPr>
            <sz val="9"/>
            <rFont val="Tahoma"/>
            <family val="0"/>
          </rPr>
          <t xml:space="preserve">
provided by DCF at end of June 2019.</t>
        </r>
      </text>
    </comment>
    <comment ref="K89" authorId="0">
      <text>
        <r>
          <rPr>
            <b/>
            <sz val="9"/>
            <rFont val="Tahoma"/>
            <family val="0"/>
          </rPr>
          <t>Jin, Carrie:</t>
        </r>
        <r>
          <rPr>
            <sz val="9"/>
            <rFont val="Tahoma"/>
            <family val="0"/>
          </rPr>
          <t xml:space="preserve">
provided by DCF at end of June 2019.</t>
        </r>
      </text>
    </comment>
    <comment ref="L89" authorId="0">
      <text>
        <r>
          <rPr>
            <b/>
            <sz val="9"/>
            <rFont val="Tahoma"/>
            <family val="0"/>
          </rPr>
          <t>Jin, Carrie:</t>
        </r>
        <r>
          <rPr>
            <sz val="9"/>
            <rFont val="Tahoma"/>
            <family val="0"/>
          </rPr>
          <t xml:space="preserve">
provided by DCF at end of June 2019.</t>
        </r>
      </text>
    </comment>
    <comment ref="M89" authorId="0">
      <text>
        <r>
          <rPr>
            <b/>
            <sz val="9"/>
            <rFont val="Tahoma"/>
            <family val="0"/>
          </rPr>
          <t>Jin, Carrie:</t>
        </r>
        <r>
          <rPr>
            <sz val="9"/>
            <rFont val="Tahoma"/>
            <family val="0"/>
          </rPr>
          <t xml:space="preserve">
provided by DCF at end of June 2019.</t>
        </r>
      </text>
    </comment>
  </commentList>
</comments>
</file>

<file path=xl/sharedStrings.xml><?xml version="1.0" encoding="utf-8"?>
<sst xmlns="http://schemas.openxmlformats.org/spreadsheetml/2006/main" count="376" uniqueCount="212">
  <si>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</si>
  <si>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</si>
  <si>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</si>
  <si>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</si>
  <si>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</si>
  <si>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</si>
  <si>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</si>
  <si>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</si>
  <si>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</si>
  <si>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</si>
  <si>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</si>
  <si>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</si>
  <si>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</si>
  <si>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</si>
  <si>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</si>
  <si>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</si>
  <si>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</si>
  <si>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</si>
  <si>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</si>
  <si>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</si>
  <si>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</si>
  <si>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</si>
  <si>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</si>
  <si>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</si>
  <si>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</si>
  <si>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</si>
  <si>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</si>
  <si>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</si>
  <si>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</si>
  <si>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</si>
  <si>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</si>
  <si>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</si>
  <si>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</si>
  <si>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</si>
  <si>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</si>
  <si>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</si>
  <si>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</si>
  <si>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</si>
  <si>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</si>
  <si>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</si>
  <si>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</si>
  <si>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</si>
  <si>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</si>
  <si>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</si>
  <si>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</si>
  <si>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</si>
  <si>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</si>
  <si>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</si>
  <si>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</si>
  <si>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</si>
  <si>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</si>
  <si>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</si>
  <si>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</si>
  <si>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</si>
  <si>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</si>
  <si>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</si>
  <si>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</si>
  <si>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</si>
  <si>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</si>
  <si>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</si>
  <si>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</si>
  <si>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</si>
  <si>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</si>
  <si>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</si>
  <si>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</si>
  <si>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</si>
  <si>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</si>
  <si>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</si>
  <si>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</si>
  <si>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</si>
  <si>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</si>
  <si>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</si>
  <si>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</si>
  <si>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</si>
  <si>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</si>
  <si>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</si>
  <si>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</si>
  <si>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</si>
  <si>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</si>
  <si>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</si>
  <si>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</si>
  <si>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</si>
  <si>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</si>
  <si>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</si>
  <si>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</si>
  <si>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</si>
  <si>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</si>
  <si>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</si>
  <si>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</si>
  <si>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</si>
  <si>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</si>
  <si>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</si>
  <si>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</si>
  <si>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</si>
  <si>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</si>
  <si>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</si>
  <si>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FED FY</t>
  </si>
  <si>
    <t>Updated</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</si>
  <si>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</si>
  <si>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</si>
  <si>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</si>
  <si>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</si>
  <si>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</si>
  <si>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</si>
  <si>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</si>
  <si>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</si>
  <si>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</si>
  <si>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</si>
  <si>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</si>
  <si>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</si>
  <si>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</si>
  <si>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</si>
  <si>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</si>
  <si>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</si>
  <si>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</si>
  <si>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</si>
  <si>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</si>
  <si>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</si>
  <si>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</si>
  <si>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</si>
  <si>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</si>
  <si>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</si>
  <si>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</si>
  <si>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</si>
  <si>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</si>
  <si>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</si>
  <si>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</si>
  <si>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</si>
  <si>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</si>
  <si>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</si>
  <si>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</si>
  <si>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</si>
  <si>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</si>
  <si>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</si>
  <si>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</si>
  <si>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</si>
  <si>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</si>
  <si>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</si>
  <si>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</si>
  <si>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</si>
  <si>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</si>
  <si>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</si>
  <si>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</si>
  <si>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</si>
  <si>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</si>
  <si>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</si>
  <si>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</si>
  <si>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</si>
  <si>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</si>
  <si>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</si>
  <si>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</si>
  <si>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</si>
  <si>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2017-2018</t>
  </si>
  <si>
    <r>
      <t xml:space="preserve">Welfare Transition Participation Rate    FFY 2017-2018 - </t>
    </r>
    <r>
      <rPr>
        <b/>
        <sz val="12"/>
        <rFont val="Arial"/>
        <family val="2"/>
      </rPr>
      <t>Preliminary Data</t>
    </r>
  </si>
  <si>
    <t>OCT 17</t>
  </si>
  <si>
    <t>NOV 17</t>
  </si>
  <si>
    <t>DEC 17</t>
  </si>
  <si>
    <t>JAN 18</t>
  </si>
  <si>
    <t>FEB 18</t>
  </si>
  <si>
    <t>MAR 18</t>
  </si>
  <si>
    <t>APR 18</t>
  </si>
  <si>
    <t>MAY 18</t>
  </si>
  <si>
    <t>JUN 18</t>
  </si>
  <si>
    <t>JUL 18</t>
  </si>
  <si>
    <t>AUG 18</t>
  </si>
  <si>
    <t>SEP 18</t>
  </si>
  <si>
    <t>October 2017</t>
  </si>
  <si>
    <t>November 2017</t>
  </si>
  <si>
    <t>December 2017</t>
  </si>
  <si>
    <t>January 2018</t>
  </si>
  <si>
    <t>February 2018</t>
  </si>
  <si>
    <t>March 2018</t>
  </si>
  <si>
    <t>April 2018</t>
  </si>
  <si>
    <t>May 2018</t>
  </si>
  <si>
    <t>June 2018</t>
  </si>
  <si>
    <t>July 2018</t>
  </si>
  <si>
    <t>August 2018</t>
  </si>
  <si>
    <t>September 2018</t>
  </si>
  <si>
    <t>FED 2P Num</t>
  </si>
  <si>
    <t>FED 2P Den</t>
  </si>
  <si>
    <t>AF Den MMR</t>
  </si>
  <si>
    <t>AF Num MMR</t>
  </si>
  <si>
    <t>select region, yyyymm, count(distinct casenum) [2 Parent Den MMR]</t>
  </si>
  <si>
    <t>from osstwa.dbo.T_TANFADULTS_DCF</t>
  </si>
  <si>
    <t xml:space="preserve">where yyyymm = '201804' </t>
  </si>
  <si>
    <t xml:space="preserve">and raw2p_denominator = '1' </t>
  </si>
  <si>
    <t xml:space="preserve">order by region </t>
  </si>
  <si>
    <t>select region, yyyymm, count(distinct casenum) [2 Parent Num MMR]</t>
  </si>
  <si>
    <t xml:space="preserve">where yyyymm = '201804'  </t>
  </si>
  <si>
    <t>order by region</t>
  </si>
  <si>
    <t>select region, yyyymm, count(distinct casenum) [All Fam Den MMR]</t>
  </si>
  <si>
    <t>select region, yyyymm, count(distinct casenum) [All Fam Num MMR]</t>
  </si>
  <si>
    <t xml:space="preserve">and raw_denominator = '1' </t>
  </si>
  <si>
    <t xml:space="preserve">select region, yyyymm, count(distinct casenum) [All Family Case Num] </t>
  </si>
  <si>
    <t xml:space="preserve">and fed_numerator = '1' </t>
  </si>
  <si>
    <t xml:space="preserve">select region, yyyymm, count(distinct casenum) [All Family Case Den] </t>
  </si>
  <si>
    <t xml:space="preserve">and fed_denominator in ('1', '2') -- All </t>
  </si>
  <si>
    <t xml:space="preserve">select region, yyyymm, count(distinct casenum) [2 Parent Case Num] </t>
  </si>
  <si>
    <t xml:space="preserve">and fed2p_numerator = '1' </t>
  </si>
  <si>
    <t xml:space="preserve">select region, yyyymm, count(distinct casenum) [2 Parent Case Den] </t>
  </si>
  <si>
    <t xml:space="preserve">and fed2p_denominator in ('1','2') -- All </t>
  </si>
  <si>
    <t>2P Num MMR</t>
  </si>
  <si>
    <t>2P Den MMR</t>
  </si>
  <si>
    <t>FED AF Num</t>
  </si>
  <si>
    <t>FED AF Den</t>
  </si>
  <si>
    <r>
      <t xml:space="preserve">use the queries </t>
    </r>
    <r>
      <rPr>
        <b/>
        <sz val="9"/>
        <color indexed="30"/>
        <rFont val="Calibri"/>
        <family val="2"/>
      </rPr>
      <t xml:space="preserve">blue header </t>
    </r>
  </si>
  <si>
    <t>** FED minimun wage effective  7.01.2018</t>
  </si>
  <si>
    <t xml:space="preserve"> https://www.dol.gov/whd/minwage/mw-consolidated.htm</t>
  </si>
  <si>
    <t>Federal All Family Rate</t>
  </si>
  <si>
    <t>Federal 2 Parent Rate</t>
  </si>
  <si>
    <t>All Family MMR</t>
  </si>
  <si>
    <t>2 Parent MMR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</si>
</sst>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7">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9"/>
      <name val="Calibria"/>
      <family val="0"/>
    </font>
    <font>
      <b/>
      <sz val="9"/>
      <name val="Calibria"/>
      <family val="0"/>
    </font>
    <font>
      <b/>
      <sz val="9"/>
      <color indexed="30"/>
      <name val="Calibri"/>
      <family val="2"/>
    </font>
    <font>
      <sz val="9"/>
      <name val="Tahoma"/>
      <family val="0"/>
    </font>
    <font>
      <b/>
      <sz val="9"/>
      <name val="Tahoma"/>
      <family val="0"/>
    </font>
    <font>
      <sz val="10"/>
      <color indexed="8"/>
      <name val="Arial"/>
      <family val="0"/>
    </font>
    <font>
      <b/>
      <sz val="8"/>
      <color indexed="8"/>
      <name val="Arial"/>
      <family val="0"/>
    </font>
    <font>
      <b/>
      <sz val="8"/>
      <color indexed="9"/>
      <name val="Arial"/>
      <family val="0"/>
    </font>
    <font>
      <b/>
      <sz val="7.35"/>
      <color indexed="8"/>
      <name val="Arial"/>
      <family val="0"/>
    </font>
    <font>
      <b/>
      <sz val="4.4"/>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Calibri"/>
      <family val="2"/>
    </font>
    <font>
      <b/>
      <sz val="9"/>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49998000264167786"/>
        <bgColor indexed="64"/>
      </patternFill>
    </fill>
    <fill>
      <patternFill patternType="solid">
        <fgColor indexed="17"/>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4" borderId="10" xfId="0" applyFont="1" applyFill="1" applyBorder="1" applyAlignment="1">
      <alignment horizontal="center"/>
    </xf>
    <xf numFmtId="0" fontId="2" fillId="36" borderId="10" xfId="0" applyFont="1" applyFill="1" applyBorder="1" applyAlignment="1">
      <alignment horizontal="center"/>
    </xf>
    <xf numFmtId="0" fontId="1" fillId="37" borderId="10" xfId="0" applyFont="1" applyFill="1" applyBorder="1" applyAlignment="1">
      <alignment horizontal="center"/>
    </xf>
    <xf numFmtId="16" fontId="1" fillId="37" borderId="10" xfId="0" applyNumberFormat="1" applyFont="1" applyFill="1" applyBorder="1" applyAlignment="1" quotePrefix="1">
      <alignment horizontal="center"/>
    </xf>
    <xf numFmtId="0" fontId="1" fillId="37"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39"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6" borderId="10" xfId="0" applyFont="1" applyFill="1" applyBorder="1" applyAlignment="1">
      <alignment horizontal="center"/>
    </xf>
    <xf numFmtId="0" fontId="0" fillId="0" borderId="0" xfId="0" applyAlignment="1">
      <alignment horizontal="center"/>
    </xf>
    <xf numFmtId="0" fontId="4" fillId="37" borderId="10" xfId="0" applyFont="1" applyFill="1" applyBorder="1" applyAlignment="1">
      <alignment horizontal="center" vertical="center"/>
    </xf>
    <xf numFmtId="0" fontId="4" fillId="39"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40" borderId="10" xfId="0" applyFont="1" applyFill="1" applyBorder="1" applyAlignment="1">
      <alignment horizontal="center" vertical="center"/>
    </xf>
    <xf numFmtId="164" fontId="6" fillId="0" borderId="0" xfId="59" applyNumberFormat="1" applyFont="1" applyAlignment="1">
      <alignment horizontal="center"/>
    </xf>
    <xf numFmtId="0" fontId="9" fillId="34"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3" borderId="0" xfId="59" applyNumberFormat="1" applyFont="1" applyFill="1" applyAlignment="1">
      <alignment horizontal="center"/>
    </xf>
    <xf numFmtId="164" fontId="1" fillId="33"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0" borderId="10" xfId="59" applyNumberFormat="1" applyFont="1" applyFill="1" applyBorder="1" applyAlignment="1">
      <alignment horizontal="center" vertical="center"/>
    </xf>
    <xf numFmtId="0" fontId="3" fillId="34" borderId="10" xfId="0" applyFont="1" applyFill="1" applyBorder="1" applyAlignment="1">
      <alignment horizontal="center"/>
    </xf>
    <xf numFmtId="0" fontId="3" fillId="35" borderId="10" xfId="0" applyFont="1" applyFill="1" applyBorder="1" applyAlignment="1">
      <alignment horizontal="center"/>
    </xf>
    <xf numFmtId="0" fontId="3" fillId="33" borderId="10" xfId="0" applyFont="1" applyFill="1" applyBorder="1" applyAlignment="1">
      <alignment horizontal="center"/>
    </xf>
    <xf numFmtId="0" fontId="3" fillId="41" borderId="10" xfId="0" applyFont="1" applyFill="1" applyBorder="1" applyAlignment="1">
      <alignment horizontal="center"/>
    </xf>
    <xf numFmtId="37" fontId="3" fillId="0" borderId="10" xfId="0" applyNumberFormat="1" applyFont="1" applyBorder="1" applyAlignment="1">
      <alignment/>
    </xf>
    <xf numFmtId="0" fontId="10" fillId="39" borderId="10" xfId="0" applyFont="1" applyFill="1" applyBorder="1" applyAlignment="1">
      <alignment horizontal="center"/>
    </xf>
    <xf numFmtId="164" fontId="1" fillId="0" borderId="0" xfId="59" applyNumberFormat="1" applyFont="1" applyAlignment="1">
      <alignment/>
    </xf>
    <xf numFmtId="0" fontId="1" fillId="34"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7"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7"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0" borderId="10" xfId="0" applyNumberFormat="1" applyFont="1" applyFill="1" applyBorder="1" applyAlignment="1">
      <alignment horizontal="center"/>
    </xf>
    <xf numFmtId="49" fontId="1" fillId="34" borderId="10" xfId="0" applyNumberFormat="1" applyFont="1" applyFill="1" applyBorder="1" applyAlignment="1">
      <alignment horizontal="center"/>
    </xf>
    <xf numFmtId="16" fontId="1" fillId="34"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0" borderId="10" xfId="0" applyNumberFormat="1" applyFill="1" applyBorder="1" applyAlignment="1">
      <alignment horizontal="center" vertical="center"/>
    </xf>
    <xf numFmtId="0" fontId="0" fillId="40"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6" fillId="0" borderId="0" xfId="0" applyFont="1" applyAlignment="1">
      <alignment/>
    </xf>
    <xf numFmtId="0" fontId="16" fillId="0" borderId="0" xfId="0" applyFont="1" applyAlignment="1">
      <alignment horizontal="center"/>
    </xf>
    <xf numFmtId="0" fontId="16" fillId="0" borderId="0" xfId="0" applyFont="1" applyFill="1" applyAlignment="1">
      <alignment/>
    </xf>
    <xf numFmtId="0" fontId="16" fillId="0" borderId="0" xfId="0" applyNumberFormat="1" applyFont="1" applyAlignment="1">
      <alignment/>
    </xf>
    <xf numFmtId="2" fontId="16" fillId="0" borderId="0" xfId="0" applyNumberFormat="1" applyFont="1" applyAlignment="1">
      <alignment/>
    </xf>
    <xf numFmtId="10" fontId="16" fillId="0" borderId="0" xfId="0" applyNumberFormat="1" applyFont="1" applyAlignment="1">
      <alignment/>
    </xf>
    <xf numFmtId="0" fontId="16"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quotePrefix="1">
      <alignment/>
    </xf>
    <xf numFmtId="0" fontId="16" fillId="0" borderId="0" xfId="0" applyFont="1" applyFill="1" applyBorder="1" applyAlignment="1">
      <alignment horizontal="center"/>
    </xf>
    <xf numFmtId="0" fontId="17" fillId="19" borderId="15" xfId="0" applyFont="1" applyFill="1" applyBorder="1" applyAlignment="1">
      <alignment horizontal="center"/>
    </xf>
    <xf numFmtId="0" fontId="17" fillId="19" borderId="16" xfId="0" applyFont="1" applyFill="1" applyBorder="1" applyAlignment="1">
      <alignment horizontal="center"/>
    </xf>
    <xf numFmtId="0" fontId="17" fillId="42" borderId="16" xfId="0" applyFont="1" applyFill="1" applyBorder="1" applyAlignment="1">
      <alignment horizontal="center"/>
    </xf>
    <xf numFmtId="0" fontId="17" fillId="43" borderId="16" xfId="0" applyFont="1" applyFill="1" applyBorder="1" applyAlignment="1">
      <alignment horizontal="center"/>
    </xf>
    <xf numFmtId="0" fontId="17" fillId="44" borderId="16" xfId="0" applyFont="1" applyFill="1" applyBorder="1" applyAlignment="1">
      <alignment horizontal="center"/>
    </xf>
    <xf numFmtId="0" fontId="17" fillId="44" borderId="17" xfId="0" applyFont="1" applyFill="1" applyBorder="1" applyAlignment="1">
      <alignment horizontal="center"/>
    </xf>
    <xf numFmtId="0" fontId="17" fillId="34" borderId="18" xfId="0" applyFont="1" applyFill="1" applyBorder="1" applyAlignment="1">
      <alignment horizontal="center"/>
    </xf>
    <xf numFmtId="0" fontId="17" fillId="33" borderId="18" xfId="0" applyFont="1" applyFill="1" applyBorder="1" applyAlignment="1">
      <alignment horizontal="center"/>
    </xf>
    <xf numFmtId="0" fontId="17" fillId="19" borderId="15" xfId="0" applyFont="1" applyFill="1" applyBorder="1" applyAlignment="1">
      <alignment horizontal="right"/>
    </xf>
    <xf numFmtId="0" fontId="17" fillId="19" borderId="16" xfId="0" applyFont="1" applyFill="1" applyBorder="1" applyAlignment="1">
      <alignment horizontal="right"/>
    </xf>
    <xf numFmtId="0" fontId="17" fillId="42" borderId="16" xfId="0" applyFont="1" applyFill="1" applyBorder="1" applyAlignment="1">
      <alignment horizontal="right"/>
    </xf>
    <xf numFmtId="0" fontId="17" fillId="43" borderId="16" xfId="0" applyFont="1" applyFill="1" applyBorder="1" applyAlignment="1">
      <alignment horizontal="right"/>
    </xf>
    <xf numFmtId="0" fontId="17" fillId="44" borderId="16" xfId="0" applyFont="1" applyFill="1" applyBorder="1" applyAlignment="1">
      <alignment horizontal="right"/>
    </xf>
    <xf numFmtId="0" fontId="17" fillId="44" borderId="17" xfId="0" applyFont="1" applyFill="1" applyBorder="1" applyAlignment="1">
      <alignment horizontal="right"/>
    </xf>
    <xf numFmtId="0" fontId="17" fillId="33" borderId="18" xfId="0" applyFont="1" applyFill="1" applyBorder="1" applyAlignment="1">
      <alignment horizontal="right"/>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0" borderId="23"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25" xfId="0" applyFont="1" applyBorder="1" applyAlignment="1">
      <alignment/>
    </xf>
    <xf numFmtId="0" fontId="16" fillId="0" borderId="26" xfId="0" applyFont="1" applyBorder="1" applyAlignment="1">
      <alignment/>
    </xf>
    <xf numFmtId="0" fontId="16" fillId="0" borderId="27" xfId="0" applyFont="1" applyBorder="1" applyAlignment="1">
      <alignment/>
    </xf>
    <xf numFmtId="0" fontId="17" fillId="34" borderId="28" xfId="0" applyFont="1" applyFill="1" applyBorder="1" applyAlignment="1">
      <alignment horizontal="center"/>
    </xf>
    <xf numFmtId="0" fontId="16" fillId="0" borderId="21" xfId="0" applyFont="1" applyFill="1" applyBorder="1" applyAlignment="1">
      <alignment/>
    </xf>
    <xf numFmtId="0" fontId="16" fillId="0" borderId="22" xfId="0" applyFont="1" applyFill="1" applyBorder="1" applyAlignment="1">
      <alignment/>
    </xf>
    <xf numFmtId="0" fontId="16" fillId="0" borderId="24" xfId="0" applyFont="1" applyFill="1" applyBorder="1" applyAlignment="1">
      <alignment/>
    </xf>
    <xf numFmtId="0" fontId="17" fillId="41" borderId="18" xfId="0" applyFont="1" applyFill="1" applyBorder="1" applyAlignment="1">
      <alignment horizontal="center"/>
    </xf>
    <xf numFmtId="0" fontId="16" fillId="0" borderId="23" xfId="0" applyFont="1" applyFill="1" applyBorder="1" applyAlignment="1">
      <alignment/>
    </xf>
    <xf numFmtId="0" fontId="16" fillId="0" borderId="25" xfId="0" applyFont="1" applyFill="1" applyBorder="1" applyAlignment="1">
      <alignment/>
    </xf>
    <xf numFmtId="0" fontId="16" fillId="0" borderId="26" xfId="0" applyFont="1" applyFill="1" applyBorder="1" applyAlignment="1">
      <alignment/>
    </xf>
    <xf numFmtId="0" fontId="16" fillId="0" borderId="29" xfId="0" applyFont="1" applyFill="1" applyBorder="1" applyAlignment="1">
      <alignment/>
    </xf>
    <xf numFmtId="0" fontId="16" fillId="0" borderId="27" xfId="0" applyFont="1" applyFill="1" applyBorder="1" applyAlignment="1">
      <alignment/>
    </xf>
    <xf numFmtId="0" fontId="17" fillId="43" borderId="30" xfId="0" applyFont="1" applyFill="1" applyBorder="1" applyAlignment="1">
      <alignment horizontal="center"/>
    </xf>
    <xf numFmtId="0" fontId="17" fillId="42" borderId="15" xfId="0" applyFont="1" applyFill="1" applyBorder="1" applyAlignment="1">
      <alignment horizontal="center"/>
    </xf>
    <xf numFmtId="0" fontId="17" fillId="42" borderId="17" xfId="0" applyFont="1" applyFill="1" applyBorder="1" applyAlignment="1">
      <alignment horizontal="center"/>
    </xf>
    <xf numFmtId="0" fontId="17" fillId="43" borderId="31" xfId="0" applyFont="1" applyFill="1" applyBorder="1" applyAlignment="1">
      <alignment horizontal="center"/>
    </xf>
    <xf numFmtId="0" fontId="17" fillId="44" borderId="15" xfId="0" applyFont="1" applyFill="1" applyBorder="1" applyAlignment="1">
      <alignment horizontal="center"/>
    </xf>
    <xf numFmtId="0" fontId="17" fillId="19" borderId="17" xfId="0" applyFont="1" applyFill="1" applyBorder="1" applyAlignment="1">
      <alignment horizontal="center"/>
    </xf>
    <xf numFmtId="0" fontId="17" fillId="45" borderId="19" xfId="0" applyFont="1" applyFill="1" applyBorder="1" applyAlignment="1">
      <alignment horizontal="center"/>
    </xf>
    <xf numFmtId="14" fontId="17" fillId="45" borderId="32" xfId="0" applyNumberFormat="1" applyFont="1" applyFill="1" applyBorder="1" applyAlignment="1">
      <alignment horizontal="center"/>
    </xf>
    <xf numFmtId="0" fontId="16" fillId="0" borderId="32" xfId="0" applyFont="1" applyBorder="1" applyAlignment="1">
      <alignment/>
    </xf>
    <xf numFmtId="0" fontId="17" fillId="19" borderId="28" xfId="0" applyFont="1" applyFill="1" applyBorder="1" applyAlignment="1">
      <alignment horizontal="right"/>
    </xf>
    <xf numFmtId="0" fontId="17" fillId="42" borderId="18" xfId="0" applyFont="1" applyFill="1" applyBorder="1" applyAlignment="1">
      <alignment horizontal="right"/>
    </xf>
    <xf numFmtId="0" fontId="17" fillId="44" borderId="33" xfId="0" applyFont="1" applyFill="1" applyBorder="1" applyAlignment="1">
      <alignment horizontal="right"/>
    </xf>
    <xf numFmtId="0" fontId="17" fillId="43" borderId="18" xfId="0" applyFont="1" applyFill="1" applyBorder="1" applyAlignment="1">
      <alignment horizontal="right"/>
    </xf>
    <xf numFmtId="0" fontId="17" fillId="19" borderId="18" xfId="0" applyFont="1" applyFill="1" applyBorder="1" applyAlignment="1">
      <alignment horizontal="center"/>
    </xf>
    <xf numFmtId="0" fontId="17" fillId="42" borderId="34" xfId="0" applyFont="1" applyFill="1" applyBorder="1" applyAlignment="1">
      <alignment horizontal="center"/>
    </xf>
    <xf numFmtId="0" fontId="17" fillId="44" borderId="33" xfId="0" applyFont="1" applyFill="1" applyBorder="1" applyAlignment="1">
      <alignment horizontal="center"/>
    </xf>
    <xf numFmtId="0" fontId="17" fillId="43" borderId="18" xfId="0" applyFont="1" applyFill="1" applyBorder="1" applyAlignment="1">
      <alignment horizontal="center"/>
    </xf>
    <xf numFmtId="0" fontId="48" fillId="46" borderId="19" xfId="0" applyFont="1" applyFill="1" applyBorder="1" applyAlignment="1">
      <alignment/>
    </xf>
    <xf numFmtId="0" fontId="48" fillId="0" borderId="0" xfId="0" applyFont="1" applyAlignment="1">
      <alignment/>
    </xf>
    <xf numFmtId="0" fontId="48" fillId="34" borderId="35" xfId="0" applyFont="1" applyFill="1" applyBorder="1" applyAlignment="1">
      <alignment/>
    </xf>
    <xf numFmtId="0" fontId="48" fillId="46" borderId="20" xfId="0" applyFont="1" applyFill="1" applyBorder="1" applyAlignment="1">
      <alignment/>
    </xf>
    <xf numFmtId="0" fontId="48" fillId="34" borderId="36" xfId="0" applyFont="1" applyFill="1" applyBorder="1" applyAlignment="1">
      <alignment/>
    </xf>
    <xf numFmtId="0" fontId="48" fillId="35" borderId="35" xfId="0" applyFont="1" applyFill="1" applyBorder="1" applyAlignment="1">
      <alignment/>
    </xf>
    <xf numFmtId="0" fontId="48" fillId="35" borderId="36" xfId="0" applyFont="1" applyFill="1" applyBorder="1" applyAlignment="1">
      <alignment/>
    </xf>
    <xf numFmtId="0" fontId="48" fillId="38" borderId="35" xfId="0" applyFont="1" applyFill="1" applyBorder="1" applyAlignment="1">
      <alignment/>
    </xf>
    <xf numFmtId="0" fontId="48" fillId="38" borderId="36" xfId="0" applyFont="1" applyFill="1" applyBorder="1" applyAlignment="1">
      <alignment/>
    </xf>
    <xf numFmtId="0" fontId="48" fillId="0" borderId="24" xfId="0" applyFont="1" applyBorder="1" applyAlignment="1">
      <alignment/>
    </xf>
    <xf numFmtId="0" fontId="48" fillId="0" borderId="25" xfId="0" applyFont="1" applyBorder="1" applyAlignment="1">
      <alignment/>
    </xf>
    <xf numFmtId="0" fontId="48" fillId="34" borderId="18" xfId="0" applyFont="1" applyFill="1" applyBorder="1" applyAlignment="1">
      <alignment/>
    </xf>
    <xf numFmtId="0" fontId="48" fillId="0" borderId="19" xfId="0" applyFont="1" applyBorder="1" applyAlignment="1">
      <alignment/>
    </xf>
    <xf numFmtId="0" fontId="48" fillId="0" borderId="20" xfId="0" applyFont="1" applyBorder="1" applyAlignment="1">
      <alignment/>
    </xf>
    <xf numFmtId="0" fontId="48" fillId="0" borderId="32" xfId="0" applyFont="1" applyBorder="1" applyAlignment="1">
      <alignment/>
    </xf>
    <xf numFmtId="0" fontId="48" fillId="47" borderId="35" xfId="0" applyFont="1" applyFill="1" applyBorder="1" applyAlignment="1">
      <alignment/>
    </xf>
    <xf numFmtId="0" fontId="48" fillId="47" borderId="36" xfId="0" applyFont="1" applyFill="1" applyBorder="1" applyAlignment="1">
      <alignment/>
    </xf>
    <xf numFmtId="0" fontId="48" fillId="0" borderId="25" xfId="0" applyFont="1" applyBorder="1" applyAlignment="1" quotePrefix="1">
      <alignment/>
    </xf>
    <xf numFmtId="0" fontId="49" fillId="34" borderId="18" xfId="0" applyFont="1" applyFill="1" applyBorder="1" applyAlignment="1">
      <alignment/>
    </xf>
    <xf numFmtId="0" fontId="48" fillId="35" borderId="18" xfId="0" applyFont="1" applyFill="1" applyBorder="1" applyAlignment="1">
      <alignment/>
    </xf>
    <xf numFmtId="0" fontId="48" fillId="0" borderId="26" xfId="0" applyFont="1" applyBorder="1" applyAlignment="1">
      <alignment/>
    </xf>
    <xf numFmtId="0" fontId="48" fillId="46" borderId="32" xfId="0" applyFont="1" applyFill="1" applyBorder="1" applyAlignment="1">
      <alignment/>
    </xf>
    <xf numFmtId="0" fontId="48" fillId="0" borderId="27" xfId="0" applyFont="1" applyBorder="1" applyAlignment="1">
      <alignment/>
    </xf>
    <xf numFmtId="0" fontId="48" fillId="48" borderId="21" xfId="0" applyFont="1" applyFill="1" applyBorder="1" applyAlignment="1">
      <alignment/>
    </xf>
    <xf numFmtId="0" fontId="48" fillId="48" borderId="23" xfId="0" applyFont="1" applyFill="1" applyBorder="1" applyAlignment="1">
      <alignment/>
    </xf>
    <xf numFmtId="0" fontId="16" fillId="0" borderId="24" xfId="0" applyFont="1" applyBorder="1" applyAlignment="1">
      <alignment horizontal="center"/>
    </xf>
    <xf numFmtId="0" fontId="16" fillId="0" borderId="0" xfId="0" applyFont="1" applyBorder="1" applyAlignment="1">
      <alignment horizontal="right"/>
    </xf>
    <xf numFmtId="0" fontId="16" fillId="46" borderId="26" xfId="0" applyFont="1" applyFill="1" applyBorder="1" applyAlignment="1">
      <alignment horizontal="center"/>
    </xf>
    <xf numFmtId="0" fontId="16" fillId="46" borderId="29" xfId="0" applyFont="1" applyFill="1" applyBorder="1" applyAlignment="1">
      <alignment/>
    </xf>
    <xf numFmtId="0" fontId="16" fillId="46" borderId="27" xfId="0" applyFont="1" applyFill="1" applyBorder="1" applyAlignment="1">
      <alignment/>
    </xf>
    <xf numFmtId="0" fontId="16" fillId="46" borderId="28" xfId="0" applyFont="1" applyFill="1" applyBorder="1" applyAlignment="1">
      <alignment horizontal="center"/>
    </xf>
    <xf numFmtId="0" fontId="16" fillId="46" borderId="34" xfId="0" applyFont="1" applyFill="1" applyBorder="1" applyAlignment="1">
      <alignment/>
    </xf>
    <xf numFmtId="0" fontId="16" fillId="46" borderId="33" xfId="0" applyFont="1" applyFill="1" applyBorder="1" applyAlignment="1">
      <alignment/>
    </xf>
    <xf numFmtId="0" fontId="16" fillId="0" borderId="21" xfId="0" applyFont="1" applyBorder="1" applyAlignment="1">
      <alignment horizontal="center"/>
    </xf>
    <xf numFmtId="0" fontId="17" fillId="34" borderId="21" xfId="0" applyFont="1" applyFill="1" applyBorder="1" applyAlignment="1">
      <alignment horizontal="center"/>
    </xf>
    <xf numFmtId="0" fontId="17" fillId="19" borderId="37" xfId="0" applyFont="1" applyFill="1" applyBorder="1" applyAlignment="1">
      <alignment horizontal="right"/>
    </xf>
    <xf numFmtId="0" fontId="17" fillId="19" borderId="38" xfId="0" applyFont="1" applyFill="1" applyBorder="1" applyAlignment="1">
      <alignment horizontal="right"/>
    </xf>
    <xf numFmtId="0" fontId="17" fillId="42" borderId="38" xfId="0" applyFont="1" applyFill="1" applyBorder="1" applyAlignment="1">
      <alignment horizontal="right"/>
    </xf>
    <xf numFmtId="0" fontId="17" fillId="42" borderId="39" xfId="0" applyFont="1" applyFill="1" applyBorder="1" applyAlignment="1">
      <alignment horizontal="right"/>
    </xf>
    <xf numFmtId="0" fontId="17" fillId="43" borderId="37" xfId="0" applyFont="1" applyFill="1" applyBorder="1" applyAlignment="1">
      <alignment horizontal="right"/>
    </xf>
    <xf numFmtId="0" fontId="17" fillId="43" borderId="38" xfId="0" applyFont="1" applyFill="1" applyBorder="1" applyAlignment="1">
      <alignment horizontal="right"/>
    </xf>
    <xf numFmtId="0" fontId="17" fillId="43" borderId="40" xfId="0" applyFont="1" applyFill="1" applyBorder="1" applyAlignment="1">
      <alignment horizontal="right"/>
    </xf>
    <xf numFmtId="0" fontId="17" fillId="44" borderId="41" xfId="0" applyFont="1" applyFill="1" applyBorder="1" applyAlignment="1">
      <alignment horizontal="right"/>
    </xf>
    <xf numFmtId="0" fontId="17" fillId="44" borderId="38" xfId="0" applyFont="1" applyFill="1" applyBorder="1" applyAlignment="1">
      <alignment horizontal="right"/>
    </xf>
    <xf numFmtId="0" fontId="17" fillId="44" borderId="40" xfId="0" applyFont="1" applyFill="1" applyBorder="1" applyAlignment="1">
      <alignment horizontal="right"/>
    </xf>
    <xf numFmtId="0" fontId="17" fillId="19" borderId="21" xfId="0" applyFont="1" applyFill="1" applyBorder="1" applyAlignment="1">
      <alignment horizontal="right"/>
    </xf>
    <xf numFmtId="0" fontId="17" fillId="42" borderId="19" xfId="0" applyFont="1" applyFill="1" applyBorder="1" applyAlignment="1">
      <alignment horizontal="right"/>
    </xf>
    <xf numFmtId="0" fontId="17" fillId="43" borderId="19" xfId="0" applyFont="1" applyFill="1" applyBorder="1" applyAlignment="1">
      <alignment horizontal="right"/>
    </xf>
    <xf numFmtId="0" fontId="17" fillId="44" borderId="23" xfId="0" applyFont="1" applyFill="1" applyBorder="1" applyAlignment="1">
      <alignment horizontal="right"/>
    </xf>
    <xf numFmtId="0" fontId="17" fillId="33" borderId="19" xfId="0" applyFont="1" applyFill="1" applyBorder="1" applyAlignment="1">
      <alignment horizontal="right"/>
    </xf>
    <xf numFmtId="0" fontId="17" fillId="19" borderId="42" xfId="0" applyFont="1" applyFill="1" applyBorder="1" applyAlignment="1">
      <alignment horizontal="center"/>
    </xf>
    <xf numFmtId="0" fontId="17" fillId="19" borderId="43" xfId="0" applyFont="1" applyFill="1" applyBorder="1" applyAlignment="1">
      <alignment horizontal="center"/>
    </xf>
    <xf numFmtId="0" fontId="17" fillId="19" borderId="44" xfId="0" applyFont="1" applyFill="1" applyBorder="1" applyAlignment="1">
      <alignment horizontal="center"/>
    </xf>
    <xf numFmtId="0" fontId="17" fillId="42" borderId="42" xfId="0" applyFont="1" applyFill="1" applyBorder="1" applyAlignment="1">
      <alignment horizontal="center"/>
    </xf>
    <xf numFmtId="0" fontId="17" fillId="42" borderId="43" xfId="0" applyFont="1" applyFill="1" applyBorder="1" applyAlignment="1">
      <alignment horizontal="center"/>
    </xf>
    <xf numFmtId="0" fontId="17" fillId="42" borderId="44" xfId="0" applyFont="1" applyFill="1" applyBorder="1" applyAlignment="1">
      <alignment horizontal="center"/>
    </xf>
    <xf numFmtId="0" fontId="17" fillId="43" borderId="45" xfId="0" applyFont="1" applyFill="1" applyBorder="1" applyAlignment="1">
      <alignment horizontal="center"/>
    </xf>
    <xf numFmtId="0" fontId="17" fillId="43" borderId="43" xfId="0" applyFont="1" applyFill="1" applyBorder="1" applyAlignment="1">
      <alignment horizontal="center"/>
    </xf>
    <xf numFmtId="0" fontId="17" fillId="43" borderId="46" xfId="0" applyFont="1" applyFill="1" applyBorder="1" applyAlignment="1">
      <alignment horizontal="center"/>
    </xf>
    <xf numFmtId="0" fontId="17" fillId="44" borderId="42" xfId="0" applyFont="1" applyFill="1" applyBorder="1" applyAlignment="1">
      <alignment horizontal="center"/>
    </xf>
    <xf numFmtId="0" fontId="17" fillId="44" borderId="43" xfId="0" applyFont="1" applyFill="1" applyBorder="1" applyAlignment="1">
      <alignment horizontal="center"/>
    </xf>
    <xf numFmtId="0" fontId="17" fillId="44" borderId="44" xfId="0" applyFont="1" applyFill="1" applyBorder="1" applyAlignment="1">
      <alignment horizont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9"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37" borderId="47" xfId="0" applyFont="1" applyFill="1" applyBorder="1" applyAlignment="1">
      <alignment horizontal="center" vertical="center"/>
    </xf>
    <xf numFmtId="0" fontId="5" fillId="37" borderId="48" xfId="0" applyFont="1" applyFill="1" applyBorder="1" applyAlignment="1">
      <alignment horizontal="center" vertical="center"/>
    </xf>
    <xf numFmtId="0" fontId="11" fillId="35" borderId="50" xfId="0" applyFont="1" applyFill="1" applyBorder="1" applyAlignment="1">
      <alignment horizontal="center" vertical="center"/>
    </xf>
    <xf numFmtId="0" fontId="11" fillId="35" borderId="51" xfId="0" applyFont="1" applyFill="1" applyBorder="1" applyAlignment="1">
      <alignment horizontal="center" vertical="center"/>
    </xf>
    <xf numFmtId="0" fontId="11" fillId="35" borderId="52" xfId="0" applyFont="1" applyFill="1" applyBorder="1" applyAlignment="1">
      <alignment horizontal="center" vertical="center"/>
    </xf>
    <xf numFmtId="0" fontId="4" fillId="33" borderId="10"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4" fillId="34" borderId="47" xfId="0" applyFont="1" applyFill="1" applyBorder="1" applyAlignment="1">
      <alignment horizontal="center" vertical="center"/>
    </xf>
    <xf numFmtId="0" fontId="14" fillId="34" borderId="48" xfId="0" applyFont="1" applyFill="1" applyBorder="1" applyAlignment="1">
      <alignment horizontal="center" vertical="center"/>
    </xf>
    <xf numFmtId="0" fontId="14" fillId="34" borderId="49" xfId="0" applyFont="1" applyFill="1" applyBorder="1" applyAlignment="1">
      <alignment horizontal="center" vertical="center"/>
    </xf>
    <xf numFmtId="0" fontId="13" fillId="49" borderId="10" xfId="0" applyFont="1" applyFill="1" applyBorder="1" applyAlignment="1">
      <alignment horizontal="center" vertical="center"/>
    </xf>
    <xf numFmtId="0" fontId="13" fillId="50" borderId="10" xfId="0" applyFont="1" applyFill="1" applyBorder="1" applyAlignment="1">
      <alignment horizontal="center" vertical="center"/>
    </xf>
    <xf numFmtId="0" fontId="1" fillId="39" borderId="13" xfId="0" applyFont="1" applyFill="1" applyBorder="1" applyAlignment="1">
      <alignment horizontal="center" wrapText="1"/>
    </xf>
    <xf numFmtId="0" fontId="1" fillId="39" borderId="14" xfId="0" applyFont="1" applyFill="1" applyBorder="1" applyAlignment="1">
      <alignment horizontal="center" wrapText="1"/>
    </xf>
    <xf numFmtId="0" fontId="17" fillId="46" borderId="28" xfId="0" applyFont="1" applyFill="1" applyBorder="1" applyAlignment="1">
      <alignment horizontal="center"/>
    </xf>
    <xf numFmtId="0" fontId="17" fillId="46" borderId="34" xfId="0" applyFont="1" applyFill="1" applyBorder="1" applyAlignment="1">
      <alignment horizontal="center"/>
    </xf>
    <xf numFmtId="0" fontId="17" fillId="46" borderId="33" xfId="0" applyFont="1" applyFill="1" applyBorder="1" applyAlignment="1">
      <alignment horizontal="center"/>
    </xf>
    <xf numFmtId="0" fontId="17" fillId="34" borderId="15" xfId="0" applyFont="1" applyFill="1" applyBorder="1" applyAlignment="1">
      <alignment horizontal="center"/>
    </xf>
    <xf numFmtId="0" fontId="17" fillId="34" borderId="16" xfId="0" applyFont="1" applyFill="1" applyBorder="1" applyAlignment="1">
      <alignment horizontal="center"/>
    </xf>
    <xf numFmtId="0" fontId="17" fillId="34" borderId="17"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7" xfId="0" applyFont="1" applyFill="1" applyBorder="1" applyAlignment="1">
      <alignment horizontal="center"/>
    </xf>
    <xf numFmtId="0" fontId="16" fillId="43" borderId="21" xfId="0" applyFont="1" applyFill="1" applyBorder="1" applyAlignment="1">
      <alignment horizontal="center"/>
    </xf>
    <xf numFmtId="0" fontId="16" fillId="43" borderId="22" xfId="0" applyFont="1" applyFill="1" applyBorder="1" applyAlignment="1">
      <alignment horizontal="center"/>
    </xf>
    <xf numFmtId="0" fontId="16" fillId="43" borderId="23" xfId="0" applyFont="1" applyFill="1" applyBorder="1" applyAlignment="1">
      <alignment horizontal="center"/>
    </xf>
    <xf numFmtId="0" fontId="16" fillId="43" borderId="26" xfId="0" applyFont="1" applyFill="1" applyBorder="1" applyAlignment="1">
      <alignment horizontal="center"/>
    </xf>
    <xf numFmtId="0" fontId="16" fillId="43" borderId="29" xfId="0" applyFont="1" applyFill="1" applyBorder="1" applyAlignment="1">
      <alignment horizontal="center"/>
    </xf>
    <xf numFmtId="0" fontId="16" fillId="43" borderId="2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LOOK!$J$27:$U$27</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LOOK!$J$26:$U$26</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overlap val="50"/>
        <c:gapWidth val="30"/>
        <c:axId val="18246369"/>
        <c:axId val="29999594"/>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0.38399110000000003</c:v>
                </c:pt>
                <c:pt idx="1">
                  <c:v>0.3619911</c:v>
                </c:pt>
                <c:pt idx="2">
                  <c:v>0.3549911</c:v>
                </c:pt>
                <c:pt idx="3">
                  <c:v>0.3679911</c:v>
                </c:pt>
                <c:pt idx="4">
                  <c:v>0.3669911</c:v>
                </c:pt>
                <c:pt idx="5">
                  <c:v>0.3779911</c:v>
                </c:pt>
                <c:pt idx="6">
                  <c:v>0.39999110000000004</c:v>
                </c:pt>
                <c:pt idx="7">
                  <c:v>0.4119911</c:v>
                </c:pt>
                <c:pt idx="8">
                  <c:v>0.3769911</c:v>
                </c:pt>
                <c:pt idx="9">
                  <c:v>0.3689911</c:v>
                </c:pt>
                <c:pt idx="10">
                  <c:v>0.38499110000000003</c:v>
                </c:pt>
                <c:pt idx="11">
                  <c:v>0.3719911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0.384</c:v>
                </c:pt>
                <c:pt idx="1">
                  <c:v>0.373</c:v>
                </c:pt>
                <c:pt idx="2">
                  <c:v>0.367</c:v>
                </c:pt>
                <c:pt idx="3">
                  <c:v>0.367</c:v>
                </c:pt>
                <c:pt idx="4">
                  <c:v>0.367</c:v>
                </c:pt>
                <c:pt idx="5">
                  <c:v>0.369</c:v>
                </c:pt>
                <c:pt idx="6">
                  <c:v>0.373</c:v>
                </c:pt>
                <c:pt idx="7">
                  <c:v>0.378</c:v>
                </c:pt>
                <c:pt idx="8">
                  <c:v>0.378</c:v>
                </c:pt>
                <c:pt idx="9">
                  <c:v>0.377</c:v>
                </c:pt>
                <c:pt idx="10">
                  <c:v>0.378</c:v>
                </c:pt>
                <c:pt idx="11">
                  <c:v>0.377</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560891"/>
        <c:axId val="14048020"/>
      </c:lineChart>
      <c:catAx>
        <c:axId val="182463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999594"/>
        <c:crosses val="autoZero"/>
        <c:auto val="0"/>
        <c:lblOffset val="100"/>
        <c:tickLblSkip val="1"/>
        <c:noMultiLvlLbl val="0"/>
      </c:catAx>
      <c:valAx>
        <c:axId val="2999959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246369"/>
        <c:crossesAt val="1"/>
        <c:crossBetween val="between"/>
        <c:dispUnits/>
      </c:valAx>
      <c:catAx>
        <c:axId val="1560891"/>
        <c:scaling>
          <c:orientation val="minMax"/>
        </c:scaling>
        <c:axPos val="b"/>
        <c:delete val="1"/>
        <c:majorTickMark val="out"/>
        <c:minorTickMark val="none"/>
        <c:tickLblPos val="nextTo"/>
        <c:crossAx val="14048020"/>
        <c:crosses val="autoZero"/>
        <c:auto val="0"/>
        <c:lblOffset val="100"/>
        <c:tickLblSkip val="1"/>
        <c:noMultiLvlLbl val="0"/>
      </c:catAx>
      <c:valAx>
        <c:axId val="1404802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60891"/>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125</c:v>
                </c:pt>
                <c:pt idx="1">
                  <c:v>46</c:v>
                </c:pt>
                <c:pt idx="2">
                  <c:v>29</c:v>
                </c:pt>
                <c:pt idx="3">
                  <c:v>45</c:v>
                </c:pt>
                <c:pt idx="4">
                  <c:v>134</c:v>
                </c:pt>
                <c:pt idx="5">
                  <c:v>17</c:v>
                </c:pt>
                <c:pt idx="6">
                  <c:v>36</c:v>
                </c:pt>
                <c:pt idx="7">
                  <c:v>435</c:v>
                </c:pt>
                <c:pt idx="8">
                  <c:v>84</c:v>
                </c:pt>
                <c:pt idx="9">
                  <c:v>111</c:v>
                </c:pt>
                <c:pt idx="10">
                  <c:v>257</c:v>
                </c:pt>
                <c:pt idx="11">
                  <c:v>504</c:v>
                </c:pt>
                <c:pt idx="12">
                  <c:v>68</c:v>
                </c:pt>
                <c:pt idx="13">
                  <c:v>173</c:v>
                </c:pt>
                <c:pt idx="14">
                  <c:v>250</c:v>
                </c:pt>
                <c:pt idx="15">
                  <c:v>178</c:v>
                </c:pt>
                <c:pt idx="16">
                  <c:v>189</c:v>
                </c:pt>
                <c:pt idx="17">
                  <c:v>90</c:v>
                </c:pt>
                <c:pt idx="18">
                  <c:v>18</c:v>
                </c:pt>
                <c:pt idx="19">
                  <c:v>39</c:v>
                </c:pt>
                <c:pt idx="20">
                  <c:v>136</c:v>
                </c:pt>
                <c:pt idx="21">
                  <c:v>357</c:v>
                </c:pt>
                <c:pt idx="22">
                  <c:v>593</c:v>
                </c:pt>
                <c:pt idx="23">
                  <c:v>76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21</c:v>
                </c:pt>
                <c:pt idx="1">
                  <c:v>4</c:v>
                </c:pt>
                <c:pt idx="2">
                  <c:v>3</c:v>
                </c:pt>
                <c:pt idx="3">
                  <c:v>4</c:v>
                </c:pt>
                <c:pt idx="4">
                  <c:v>60</c:v>
                </c:pt>
                <c:pt idx="5">
                  <c:v>2</c:v>
                </c:pt>
                <c:pt idx="6">
                  <c:v>6</c:v>
                </c:pt>
                <c:pt idx="7">
                  <c:v>116</c:v>
                </c:pt>
                <c:pt idx="8">
                  <c:v>22</c:v>
                </c:pt>
                <c:pt idx="9">
                  <c:v>40</c:v>
                </c:pt>
                <c:pt idx="10">
                  <c:v>136</c:v>
                </c:pt>
                <c:pt idx="11">
                  <c:v>228</c:v>
                </c:pt>
                <c:pt idx="12">
                  <c:v>18</c:v>
                </c:pt>
                <c:pt idx="13">
                  <c:v>78</c:v>
                </c:pt>
                <c:pt idx="14">
                  <c:v>83</c:v>
                </c:pt>
                <c:pt idx="15">
                  <c:v>94</c:v>
                </c:pt>
                <c:pt idx="16">
                  <c:v>75</c:v>
                </c:pt>
                <c:pt idx="17">
                  <c:v>31</c:v>
                </c:pt>
                <c:pt idx="18">
                  <c:v>5</c:v>
                </c:pt>
                <c:pt idx="19">
                  <c:v>4</c:v>
                </c:pt>
                <c:pt idx="20">
                  <c:v>78</c:v>
                </c:pt>
                <c:pt idx="21">
                  <c:v>203</c:v>
                </c:pt>
                <c:pt idx="22">
                  <c:v>152</c:v>
                </c:pt>
                <c:pt idx="23">
                  <c:v>22</c:v>
                </c:pt>
              </c:numCache>
            </c:numRef>
          </c:val>
        </c:ser>
        <c:overlap val="50"/>
        <c:gapWidth val="30"/>
        <c:axId val="59323317"/>
        <c:axId val="6414780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0.168</c:v>
                </c:pt>
                <c:pt idx="1">
                  <c:v>0.087</c:v>
                </c:pt>
                <c:pt idx="2">
                  <c:v>0.103</c:v>
                </c:pt>
                <c:pt idx="3">
                  <c:v>0.089</c:v>
                </c:pt>
                <c:pt idx="4">
                  <c:v>0.448</c:v>
                </c:pt>
                <c:pt idx="5">
                  <c:v>0.118</c:v>
                </c:pt>
                <c:pt idx="6">
                  <c:v>0.167</c:v>
                </c:pt>
                <c:pt idx="7">
                  <c:v>0.267</c:v>
                </c:pt>
                <c:pt idx="8">
                  <c:v>0.262</c:v>
                </c:pt>
                <c:pt idx="9">
                  <c:v>0.36</c:v>
                </c:pt>
                <c:pt idx="10">
                  <c:v>0.529</c:v>
                </c:pt>
                <c:pt idx="11">
                  <c:v>0.452</c:v>
                </c:pt>
                <c:pt idx="12">
                  <c:v>0.265</c:v>
                </c:pt>
                <c:pt idx="13">
                  <c:v>0.451</c:v>
                </c:pt>
                <c:pt idx="14">
                  <c:v>0.332</c:v>
                </c:pt>
                <c:pt idx="15">
                  <c:v>0.528</c:v>
                </c:pt>
                <c:pt idx="16">
                  <c:v>0.397</c:v>
                </c:pt>
                <c:pt idx="17">
                  <c:v>0.344</c:v>
                </c:pt>
                <c:pt idx="18">
                  <c:v>0.278</c:v>
                </c:pt>
                <c:pt idx="19">
                  <c:v>0.103</c:v>
                </c:pt>
                <c:pt idx="20">
                  <c:v>0.574</c:v>
                </c:pt>
                <c:pt idx="21">
                  <c:v>0.569</c:v>
                </c:pt>
                <c:pt idx="22">
                  <c:v>0.256</c:v>
                </c:pt>
                <c:pt idx="23">
                  <c:v>0.289</c:v>
                </c:pt>
              </c:numCache>
            </c:numRef>
          </c:val>
          <c:smooth val="0"/>
        </c:ser>
        <c:axId val="40459343"/>
        <c:axId val="28589768"/>
      </c:lineChart>
      <c:catAx>
        <c:axId val="5932331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147806"/>
        <c:crosses val="autoZero"/>
        <c:auto val="0"/>
        <c:lblOffset val="100"/>
        <c:tickLblSkip val="1"/>
        <c:noMultiLvlLbl val="0"/>
      </c:catAx>
      <c:valAx>
        <c:axId val="641478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323317"/>
        <c:crossesAt val="1"/>
        <c:crossBetween val="between"/>
        <c:dispUnits/>
      </c:valAx>
      <c:catAx>
        <c:axId val="40459343"/>
        <c:scaling>
          <c:orientation val="minMax"/>
        </c:scaling>
        <c:axPos val="b"/>
        <c:delete val="1"/>
        <c:majorTickMark val="out"/>
        <c:minorTickMark val="none"/>
        <c:tickLblPos val="nextTo"/>
        <c:crossAx val="28589768"/>
        <c:crosses val="autoZero"/>
        <c:auto val="0"/>
        <c:lblOffset val="100"/>
        <c:tickLblSkip val="1"/>
        <c:noMultiLvlLbl val="0"/>
      </c:catAx>
      <c:valAx>
        <c:axId val="285897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459343"/>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815"/>
          <c:w val="0.8627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[0]!RANK</c:f>
              <c:numCache>
                <c:ptCount val="12"/>
                <c:pt idx="0">
                  <c:v>19</c:v>
                </c:pt>
                <c:pt idx="1">
                  <c:v>21</c:v>
                </c:pt>
                <c:pt idx="2">
                  <c:v>19</c:v>
                </c:pt>
                <c:pt idx="3">
                  <c:v>14</c:v>
                </c:pt>
                <c:pt idx="4">
                  <c:v>13</c:v>
                </c:pt>
                <c:pt idx="5">
                  <c:v>17</c:v>
                </c:pt>
                <c:pt idx="6">
                  <c:v>17</c:v>
                </c:pt>
                <c:pt idx="7">
                  <c:v>15</c:v>
                </c:pt>
                <c:pt idx="8">
                  <c:v>17</c:v>
                </c:pt>
                <c:pt idx="9">
                  <c:v>12</c:v>
                </c:pt>
                <c:pt idx="10">
                  <c:v>16</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5981321"/>
        <c:axId val="3406984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0.2419935</c:v>
                </c:pt>
                <c:pt idx="1">
                  <c:v>0.2169935</c:v>
                </c:pt>
                <c:pt idx="2">
                  <c:v>0.17099350000000002</c:v>
                </c:pt>
                <c:pt idx="3">
                  <c:v>0.2409935</c:v>
                </c:pt>
                <c:pt idx="4">
                  <c:v>0.28899349999999996</c:v>
                </c:pt>
                <c:pt idx="5">
                  <c:v>0.2179935</c:v>
                </c:pt>
                <c:pt idx="6">
                  <c:v>0.2399935</c:v>
                </c:pt>
                <c:pt idx="7">
                  <c:v>0.3109935</c:v>
                </c:pt>
                <c:pt idx="8">
                  <c:v>0.19599350000000001</c:v>
                </c:pt>
                <c:pt idx="9">
                  <c:v>0.3329935</c:v>
                </c:pt>
                <c:pt idx="10">
                  <c:v>0.2689935</c:v>
                </c:pt>
                <c:pt idx="11">
                  <c:v>0.16799350000000002</c:v>
                </c:pt>
              </c:numCache>
            </c:numRef>
          </c:val>
          <c:smooth val="0"/>
        </c:ser>
        <c:marker val="1"/>
        <c:axId val="38193123"/>
        <c:axId val="8193788"/>
      </c:lineChart>
      <c:catAx>
        <c:axId val="55981321"/>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4069842"/>
        <c:crosses val="max"/>
        <c:auto val="1"/>
        <c:lblOffset val="100"/>
        <c:tickLblSkip val="1"/>
        <c:noMultiLvlLbl val="0"/>
      </c:catAx>
      <c:valAx>
        <c:axId val="3406984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5981321"/>
        <c:crossesAt val="1"/>
        <c:crossBetween val="midCat"/>
        <c:dispUnits/>
        <c:majorUnit val="1"/>
        <c:minorUnit val="1"/>
      </c:valAx>
      <c:catAx>
        <c:axId val="38193123"/>
        <c:scaling>
          <c:orientation val="minMax"/>
        </c:scaling>
        <c:axPos val="b"/>
        <c:delete val="1"/>
        <c:majorTickMark val="out"/>
        <c:minorTickMark val="none"/>
        <c:tickLblPos val="nextTo"/>
        <c:crossAx val="8193788"/>
        <c:crosses val="autoZero"/>
        <c:auto val="1"/>
        <c:lblOffset val="100"/>
        <c:tickLblSkip val="1"/>
        <c:noMultiLvlLbl val="0"/>
      </c:catAx>
      <c:valAx>
        <c:axId val="819378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193123"/>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LN!$K$10:$V$10</c:f>
              <c:numCache>
                <c:ptCount val="12"/>
                <c:pt idx="0">
                  <c:v>5830</c:v>
                </c:pt>
                <c:pt idx="1">
                  <c:v>5592</c:v>
                </c:pt>
                <c:pt idx="2">
                  <c:v>4476</c:v>
                </c:pt>
                <c:pt idx="3">
                  <c:v>4417</c:v>
                </c:pt>
                <c:pt idx="4">
                  <c:v>4221</c:v>
                </c:pt>
                <c:pt idx="5">
                  <c:v>4372</c:v>
                </c:pt>
                <c:pt idx="6">
                  <c:v>4085</c:v>
                </c:pt>
                <c:pt idx="7">
                  <c:v>3773</c:v>
                </c:pt>
                <c:pt idx="8">
                  <c:v>3856</c:v>
                </c:pt>
                <c:pt idx="9">
                  <c:v>3845</c:v>
                </c:pt>
                <c:pt idx="10">
                  <c:v>3879</c:v>
                </c:pt>
                <c:pt idx="11">
                  <c:v>3990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LN!$K$9:$V$9</c:f>
              <c:numCache>
                <c:ptCount val="12"/>
                <c:pt idx="0">
                  <c:v>2237</c:v>
                </c:pt>
                <c:pt idx="1">
                  <c:v>2022</c:v>
                </c:pt>
                <c:pt idx="2">
                  <c:v>1591</c:v>
                </c:pt>
                <c:pt idx="3">
                  <c:v>1625</c:v>
                </c:pt>
                <c:pt idx="4">
                  <c:v>1551</c:v>
                </c:pt>
                <c:pt idx="5">
                  <c:v>1651</c:v>
                </c:pt>
                <c:pt idx="6">
                  <c:v>1633</c:v>
                </c:pt>
                <c:pt idx="7">
                  <c:v>1554</c:v>
                </c:pt>
                <c:pt idx="8">
                  <c:v>1453</c:v>
                </c:pt>
                <c:pt idx="9">
                  <c:v>1419</c:v>
                </c:pt>
                <c:pt idx="10">
                  <c:v>1494</c:v>
                </c:pt>
                <c:pt idx="11">
                  <c:v>1485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LN!$K$13:$V$13</c:f>
              <c:numCache>
                <c:ptCount val="12"/>
                <c:pt idx="0">
                  <c:v>-678</c:v>
                </c:pt>
                <c:pt idx="1">
                  <c:v>-774</c:v>
                </c:pt>
                <c:pt idx="2">
                  <c:v>-647</c:v>
                </c:pt>
                <c:pt idx="3">
                  <c:v>-584</c:v>
                </c:pt>
                <c:pt idx="4">
                  <c:v>-560</c:v>
                </c:pt>
                <c:pt idx="5">
                  <c:v>-535</c:v>
                </c:pt>
                <c:pt idx="6">
                  <c:v>-410</c:v>
                </c:pt>
                <c:pt idx="7">
                  <c:v>-333</c:v>
                </c:pt>
                <c:pt idx="8">
                  <c:v>-475</c:v>
                </c:pt>
                <c:pt idx="9">
                  <c:v>-504</c:v>
                </c:pt>
                <c:pt idx="10">
                  <c:v>-446</c:v>
                </c:pt>
                <c:pt idx="11">
                  <c:v>-510</c:v>
                </c:pt>
              </c:numCache>
            </c:numRef>
          </c:val>
        </c:ser>
        <c:overlap val="80"/>
        <c:gapWidth val="10"/>
        <c:axId val="6635229"/>
        <c:axId val="59717062"/>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0.383704974271012</c:v>
                </c:pt>
                <c:pt idx="1">
                  <c:v>0.361587982832618</c:v>
                </c:pt>
                <c:pt idx="2">
                  <c:v>0.35545129579982127</c:v>
                </c:pt>
                <c:pt idx="3">
                  <c:v>0.3678967625084899</c:v>
                </c:pt>
                <c:pt idx="4">
                  <c:v>0.3674484719260839</c:v>
                </c:pt>
                <c:pt idx="5">
                  <c:v>0.37763037511436415</c:v>
                </c:pt>
                <c:pt idx="6">
                  <c:v>0.3997552019583843</c:v>
                </c:pt>
                <c:pt idx="7">
                  <c:v>0.41187384044526903</c:v>
                </c:pt>
                <c:pt idx="8">
                  <c:v>0.37681535269709543</c:v>
                </c:pt>
                <c:pt idx="9">
                  <c:v>0.3690507152145644</c:v>
                </c:pt>
                <c:pt idx="10">
                  <c:v>0.3851508120649652</c:v>
                </c:pt>
                <c:pt idx="11">
                  <c:v>0.37218045112781956</c:v>
                </c:pt>
              </c:numCache>
            </c:numRef>
          </c:val>
          <c:smooth val="0"/>
        </c:ser>
        <c:axId val="582647"/>
        <c:axId val="5243824"/>
      </c:lineChart>
      <c:catAx>
        <c:axId val="66352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717062"/>
        <c:crosses val="autoZero"/>
        <c:auto val="0"/>
        <c:lblOffset val="100"/>
        <c:tickLblSkip val="1"/>
        <c:noMultiLvlLbl val="0"/>
      </c:catAx>
      <c:valAx>
        <c:axId val="597170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635229"/>
        <c:crossesAt val="1"/>
        <c:crossBetween val="between"/>
        <c:dispUnits/>
      </c:valAx>
      <c:catAx>
        <c:axId val="582647"/>
        <c:scaling>
          <c:orientation val="minMax"/>
        </c:scaling>
        <c:axPos val="b"/>
        <c:delete val="1"/>
        <c:majorTickMark val="out"/>
        <c:minorTickMark val="none"/>
        <c:tickLblPos val="nextTo"/>
        <c:crossAx val="5243824"/>
        <c:crosses val="autoZero"/>
        <c:auto val="0"/>
        <c:lblOffset val="100"/>
        <c:tickLblSkip val="1"/>
        <c:noMultiLvlLbl val="0"/>
      </c:catAx>
      <c:valAx>
        <c:axId val="5243824"/>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2647"/>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loridajobs.org/docs/default-source/2017-state-program-reports/Copy%20of%202016-17-welfare-transition-participation-rate%20%20REAL%20S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MR\MMR%20XLS\mmr_JUNE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MMR Crosswalk"/>
      <sheetName val="TITLES"/>
      <sheetName val="LOOK"/>
      <sheetName val="GOALS"/>
      <sheetName val="DATA CK"/>
      <sheetName val="DATA"/>
      <sheetName val="Sheet1"/>
    </sheetNames>
    <sheetDataSet>
      <sheetData sheetId="5">
        <row r="3">
          <cell r="V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S10" sqref="S1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
        <v>153</v>
      </c>
      <c r="C2" s="245"/>
      <c r="D2" s="245"/>
      <c r="E2" s="245"/>
      <c r="F2" s="245"/>
      <c r="G2" s="245"/>
      <c r="H2" s="245"/>
      <c r="I2" s="245"/>
      <c r="J2" s="246"/>
    </row>
    <row r="3" ht="6" customHeight="1"/>
    <row r="4" spans="3:9" ht="24" customHeight="1">
      <c r="C4" s="26" t="str">
        <f>LOOK!$I$35</f>
        <v>All Family Rate</v>
      </c>
      <c r="E4" s="28" t="str">
        <f>LOOK!$I$36</f>
        <v>Statewide</v>
      </c>
      <c r="F4" s="92"/>
      <c r="G4" s="27" t="str">
        <f>LOOK!$I$37</f>
        <v>Federal Reporting Criteria</v>
      </c>
      <c r="H4" s="92"/>
      <c r="I4" s="29" t="str">
        <f>LOOK!$I$39</f>
        <v>Federal Standard - 50.0%</v>
      </c>
    </row>
    <row r="5" ht="6" customHeight="1"/>
    <row r="12" ht="11.25">
      <c r="D12" s="25">
        <f>LOOK!R3</f>
        <v>0</v>
      </c>
    </row>
    <row r="13" ht="11.25">
      <c r="D13" s="25">
        <f>LOOK!J3</f>
        <v>25</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F40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F283" sqref="AF283"/>
    </sheetView>
  </sheetViews>
  <sheetFormatPr defaultColWidth="9.33203125" defaultRowHeight="11.25"/>
  <cols>
    <col min="1" max="1" width="13.83203125" style="121" bestFit="1" customWidth="1"/>
    <col min="2" max="13" width="7.83203125" style="120" customWidth="1"/>
    <col min="14" max="14" width="2.83203125" style="120" customWidth="1"/>
    <col min="15" max="18" width="8.16015625" style="120" bestFit="1" customWidth="1"/>
    <col min="19" max="19" width="2.83203125" style="120" customWidth="1"/>
    <col min="20" max="20" width="11.16015625" style="120" bestFit="1" customWidth="1"/>
    <col min="21" max="21" width="2.33203125" style="120" customWidth="1"/>
    <col min="22" max="22" width="5.66015625" style="120" customWidth="1"/>
    <col min="23" max="23" width="3.66015625" style="120" customWidth="1"/>
    <col min="24" max="24" width="3.5" style="120" customWidth="1"/>
    <col min="25" max="25" width="13" style="120" customWidth="1"/>
    <col min="26" max="26" width="10.5" style="120" customWidth="1"/>
    <col min="27" max="16384" width="9.33203125" style="120" customWidth="1"/>
  </cols>
  <sheetData>
    <row r="1" spans="1:32" ht="12">
      <c r="A1" s="171" t="s">
        <v>97</v>
      </c>
      <c r="Y1" s="281" t="s">
        <v>206</v>
      </c>
      <c r="Z1" s="282"/>
      <c r="AA1" s="282"/>
      <c r="AB1" s="282"/>
      <c r="AC1" s="282"/>
      <c r="AD1" s="282"/>
      <c r="AE1" s="282"/>
      <c r="AF1" s="283"/>
    </row>
    <row r="2" spans="1:32" ht="12.75" thickBot="1">
      <c r="A2" s="172">
        <f ca="1">TODAY()</f>
        <v>43732</v>
      </c>
      <c r="C2" s="120" t="str">
        <f>TEXT('[1]DATA'!$A$2,"mmmm dd, yyyy")</f>
        <v>November 30, 2017</v>
      </c>
      <c r="Y2" s="284" t="s">
        <v>207</v>
      </c>
      <c r="Z2" s="285"/>
      <c r="AA2" s="285"/>
      <c r="AB2" s="285"/>
      <c r="AC2" s="285"/>
      <c r="AD2" s="285"/>
      <c r="AE2" s="285"/>
      <c r="AF2" s="286"/>
    </row>
    <row r="3" spans="2:20" ht="12.75" thickBot="1">
      <c r="B3" s="275" t="s">
        <v>5</v>
      </c>
      <c r="C3" s="276"/>
      <c r="D3" s="276"/>
      <c r="E3" s="276"/>
      <c r="F3" s="276"/>
      <c r="G3" s="276"/>
      <c r="H3" s="276"/>
      <c r="I3" s="276"/>
      <c r="J3" s="276"/>
      <c r="K3" s="276"/>
      <c r="L3" s="276"/>
      <c r="M3" s="277"/>
      <c r="O3" s="278" t="s">
        <v>6</v>
      </c>
      <c r="P3" s="279"/>
      <c r="Q3" s="279"/>
      <c r="R3" s="280"/>
      <c r="T3" s="159" t="s">
        <v>96</v>
      </c>
    </row>
    <row r="4" spans="1:13" ht="12.75" thickBot="1">
      <c r="A4" s="120"/>
      <c r="B4" s="272" t="s">
        <v>208</v>
      </c>
      <c r="C4" s="273"/>
      <c r="D4" s="273"/>
      <c r="E4" s="273"/>
      <c r="F4" s="273"/>
      <c r="G4" s="273"/>
      <c r="H4" s="273"/>
      <c r="I4" s="273"/>
      <c r="J4" s="273"/>
      <c r="K4" s="273"/>
      <c r="L4" s="273"/>
      <c r="M4" s="274"/>
    </row>
    <row r="5" spans="1:20" ht="12.75" thickBot="1">
      <c r="A5" s="136" t="s">
        <v>203</v>
      </c>
      <c r="B5" s="232">
        <v>201710</v>
      </c>
      <c r="C5" s="233">
        <v>201711</v>
      </c>
      <c r="D5" s="234">
        <v>201712</v>
      </c>
      <c r="E5" s="235">
        <v>201801</v>
      </c>
      <c r="F5" s="236">
        <v>201802</v>
      </c>
      <c r="G5" s="237">
        <v>201803</v>
      </c>
      <c r="H5" s="238">
        <v>201804</v>
      </c>
      <c r="I5" s="239">
        <v>201805</v>
      </c>
      <c r="J5" s="240">
        <v>201806</v>
      </c>
      <c r="K5" s="241">
        <v>201807</v>
      </c>
      <c r="L5" s="242">
        <v>201808</v>
      </c>
      <c r="M5" s="243">
        <v>201809</v>
      </c>
      <c r="N5" s="148"/>
      <c r="O5" s="178">
        <v>201704</v>
      </c>
      <c r="P5" s="179">
        <v>201801</v>
      </c>
      <c r="Q5" s="181">
        <v>201802</v>
      </c>
      <c r="R5" s="180">
        <v>201803</v>
      </c>
      <c r="S5" s="148"/>
      <c r="T5" s="137" t="s">
        <v>152</v>
      </c>
    </row>
    <row r="6" spans="1:20" ht="12">
      <c r="A6" s="207">
        <v>1</v>
      </c>
      <c r="B6" s="156">
        <v>44</v>
      </c>
      <c r="C6" s="157">
        <v>38</v>
      </c>
      <c r="D6" s="157">
        <v>26</v>
      </c>
      <c r="E6" s="156">
        <v>33</v>
      </c>
      <c r="F6" s="157">
        <v>39</v>
      </c>
      <c r="G6" s="160">
        <v>26</v>
      </c>
      <c r="H6" s="156">
        <v>25</v>
      </c>
      <c r="I6" s="157">
        <v>32</v>
      </c>
      <c r="J6" s="160">
        <v>21</v>
      </c>
      <c r="K6" s="148">
        <v>37</v>
      </c>
      <c r="L6" s="148">
        <v>28</v>
      </c>
      <c r="M6" s="149">
        <v>21</v>
      </c>
      <c r="N6" s="151"/>
      <c r="O6" s="147">
        <f>SUM(B6:D6)</f>
        <v>108</v>
      </c>
      <c r="P6" s="145">
        <f>SUM(E6:G6)</f>
        <v>98</v>
      </c>
      <c r="Q6" s="145">
        <f>SUM(H6:J6)</f>
        <v>78</v>
      </c>
      <c r="R6" s="149">
        <f>SUM(K6:M6)</f>
        <v>86</v>
      </c>
      <c r="S6" s="151"/>
      <c r="T6" s="145">
        <f>SUM(O6:R6)</f>
        <v>370</v>
      </c>
    </row>
    <row r="7" spans="1:20" ht="12">
      <c r="A7" s="207">
        <v>2</v>
      </c>
      <c r="B7" s="158">
        <v>9</v>
      </c>
      <c r="C7" s="127">
        <v>9</v>
      </c>
      <c r="D7" s="127">
        <v>7</v>
      </c>
      <c r="E7" s="158">
        <v>8</v>
      </c>
      <c r="F7" s="127">
        <v>5</v>
      </c>
      <c r="G7" s="161">
        <v>8</v>
      </c>
      <c r="H7" s="158">
        <v>6</v>
      </c>
      <c r="I7" s="127">
        <v>9</v>
      </c>
      <c r="J7" s="161">
        <v>6</v>
      </c>
      <c r="K7" s="151">
        <v>6</v>
      </c>
      <c r="L7" s="151">
        <v>1</v>
      </c>
      <c r="M7" s="152">
        <v>4</v>
      </c>
      <c r="N7" s="151"/>
      <c r="O7" s="150">
        <f aca="true" t="shared" si="0" ref="O7:O29">SUM(B7:D7)</f>
        <v>25</v>
      </c>
      <c r="P7" s="146">
        <f aca="true" t="shared" si="1" ref="P7:P29">SUM(E7:G7)</f>
        <v>21</v>
      </c>
      <c r="Q7" s="146">
        <f aca="true" t="shared" si="2" ref="Q7:Q29">SUM(H7:J7)</f>
        <v>21</v>
      </c>
      <c r="R7" s="152">
        <f aca="true" t="shared" si="3" ref="R7:R29">SUM(K7:M7)</f>
        <v>11</v>
      </c>
      <c r="S7" s="151"/>
      <c r="T7" s="146">
        <f aca="true" t="shared" si="4" ref="T7:T29">SUM(O7:R7)</f>
        <v>78</v>
      </c>
    </row>
    <row r="8" spans="1:20" ht="12">
      <c r="A8" s="207">
        <v>3</v>
      </c>
      <c r="B8" s="158">
        <v>8</v>
      </c>
      <c r="C8" s="127">
        <v>10</v>
      </c>
      <c r="D8" s="127">
        <v>6</v>
      </c>
      <c r="E8" s="158">
        <v>6</v>
      </c>
      <c r="F8" s="127">
        <v>2</v>
      </c>
      <c r="G8" s="161">
        <v>3</v>
      </c>
      <c r="H8" s="158">
        <v>4</v>
      </c>
      <c r="I8" s="127">
        <v>4</v>
      </c>
      <c r="J8" s="161">
        <v>1</v>
      </c>
      <c r="K8" s="151">
        <v>3</v>
      </c>
      <c r="L8" s="151">
        <v>2</v>
      </c>
      <c r="M8" s="152">
        <v>3</v>
      </c>
      <c r="N8" s="151"/>
      <c r="O8" s="150">
        <f t="shared" si="0"/>
        <v>24</v>
      </c>
      <c r="P8" s="146">
        <f t="shared" si="1"/>
        <v>11</v>
      </c>
      <c r="Q8" s="146">
        <f t="shared" si="2"/>
        <v>9</v>
      </c>
      <c r="R8" s="152">
        <f t="shared" si="3"/>
        <v>8</v>
      </c>
      <c r="S8" s="151"/>
      <c r="T8" s="146">
        <f t="shared" si="4"/>
        <v>52</v>
      </c>
    </row>
    <row r="9" spans="1:20" ht="12">
      <c r="A9" s="207">
        <v>4</v>
      </c>
      <c r="B9" s="158">
        <v>17</v>
      </c>
      <c r="C9" s="127">
        <v>16</v>
      </c>
      <c r="D9" s="127">
        <v>17</v>
      </c>
      <c r="E9" s="158">
        <v>12</v>
      </c>
      <c r="F9" s="127">
        <v>8</v>
      </c>
      <c r="G9" s="161">
        <v>12</v>
      </c>
      <c r="H9" s="158">
        <v>10</v>
      </c>
      <c r="I9" s="127">
        <v>10</v>
      </c>
      <c r="J9" s="161">
        <v>7</v>
      </c>
      <c r="K9" s="151">
        <v>4</v>
      </c>
      <c r="L9" s="151">
        <v>8</v>
      </c>
      <c r="M9" s="152">
        <v>4</v>
      </c>
      <c r="N9" s="151"/>
      <c r="O9" s="150">
        <f t="shared" si="0"/>
        <v>50</v>
      </c>
      <c r="P9" s="146">
        <f t="shared" si="1"/>
        <v>32</v>
      </c>
      <c r="Q9" s="146">
        <f t="shared" si="2"/>
        <v>27</v>
      </c>
      <c r="R9" s="152">
        <f t="shared" si="3"/>
        <v>16</v>
      </c>
      <c r="S9" s="151"/>
      <c r="T9" s="146">
        <f t="shared" si="4"/>
        <v>125</v>
      </c>
    </row>
    <row r="10" spans="1:20" ht="12">
      <c r="A10" s="207">
        <v>5</v>
      </c>
      <c r="B10" s="158">
        <v>93</v>
      </c>
      <c r="C10" s="127">
        <v>91</v>
      </c>
      <c r="D10" s="127">
        <v>69</v>
      </c>
      <c r="E10" s="158">
        <v>67</v>
      </c>
      <c r="F10" s="127">
        <v>76</v>
      </c>
      <c r="G10" s="161">
        <v>75</v>
      </c>
      <c r="H10" s="158">
        <v>73</v>
      </c>
      <c r="I10" s="127">
        <v>73</v>
      </c>
      <c r="J10" s="161">
        <v>56</v>
      </c>
      <c r="K10" s="151">
        <v>56</v>
      </c>
      <c r="L10" s="151">
        <v>48</v>
      </c>
      <c r="M10" s="152">
        <v>60</v>
      </c>
      <c r="N10" s="151"/>
      <c r="O10" s="150">
        <f t="shared" si="0"/>
        <v>253</v>
      </c>
      <c r="P10" s="146">
        <f t="shared" si="1"/>
        <v>218</v>
      </c>
      <c r="Q10" s="146">
        <f t="shared" si="2"/>
        <v>202</v>
      </c>
      <c r="R10" s="152">
        <f t="shared" si="3"/>
        <v>164</v>
      </c>
      <c r="S10" s="151"/>
      <c r="T10" s="146">
        <f t="shared" si="4"/>
        <v>837</v>
      </c>
    </row>
    <row r="11" spans="1:20" ht="12">
      <c r="A11" s="207">
        <v>6</v>
      </c>
      <c r="B11" s="158">
        <v>10</v>
      </c>
      <c r="C11" s="127">
        <v>9</v>
      </c>
      <c r="D11" s="127">
        <v>2</v>
      </c>
      <c r="E11" s="158">
        <v>4</v>
      </c>
      <c r="F11" s="127">
        <v>5</v>
      </c>
      <c r="G11" s="161">
        <v>5</v>
      </c>
      <c r="H11" s="158">
        <v>2</v>
      </c>
      <c r="I11" s="127">
        <v>1</v>
      </c>
      <c r="J11" s="161">
        <v>1</v>
      </c>
      <c r="K11" s="151">
        <v>1</v>
      </c>
      <c r="L11" s="151">
        <v>2</v>
      </c>
      <c r="M11" s="152">
        <v>2</v>
      </c>
      <c r="N11" s="151"/>
      <c r="O11" s="150">
        <f t="shared" si="0"/>
        <v>21</v>
      </c>
      <c r="P11" s="146">
        <f t="shared" si="1"/>
        <v>14</v>
      </c>
      <c r="Q11" s="146">
        <f t="shared" si="2"/>
        <v>4</v>
      </c>
      <c r="R11" s="152">
        <f t="shared" si="3"/>
        <v>5</v>
      </c>
      <c r="S11" s="151"/>
      <c r="T11" s="146">
        <f t="shared" si="4"/>
        <v>44</v>
      </c>
    </row>
    <row r="12" spans="1:20" ht="12">
      <c r="A12" s="207">
        <v>7</v>
      </c>
      <c r="B12" s="158">
        <v>19</v>
      </c>
      <c r="C12" s="127">
        <v>15</v>
      </c>
      <c r="D12" s="127">
        <v>17</v>
      </c>
      <c r="E12" s="158">
        <v>16</v>
      </c>
      <c r="F12" s="127">
        <v>13</v>
      </c>
      <c r="G12" s="161">
        <v>9</v>
      </c>
      <c r="H12" s="158">
        <v>9</v>
      </c>
      <c r="I12" s="127">
        <v>10</v>
      </c>
      <c r="J12" s="161">
        <v>14</v>
      </c>
      <c r="K12" s="151">
        <v>13</v>
      </c>
      <c r="L12" s="151">
        <v>13</v>
      </c>
      <c r="M12" s="152">
        <v>6</v>
      </c>
      <c r="N12" s="151"/>
      <c r="O12" s="150">
        <f t="shared" si="0"/>
        <v>51</v>
      </c>
      <c r="P12" s="146">
        <f t="shared" si="1"/>
        <v>38</v>
      </c>
      <c r="Q12" s="146">
        <f t="shared" si="2"/>
        <v>33</v>
      </c>
      <c r="R12" s="152">
        <f t="shared" si="3"/>
        <v>32</v>
      </c>
      <c r="S12" s="151"/>
      <c r="T12" s="146">
        <f t="shared" si="4"/>
        <v>154</v>
      </c>
    </row>
    <row r="13" spans="1:20" ht="12">
      <c r="A13" s="207">
        <v>8</v>
      </c>
      <c r="B13" s="158">
        <v>186</v>
      </c>
      <c r="C13" s="127">
        <v>192</v>
      </c>
      <c r="D13" s="127">
        <v>128</v>
      </c>
      <c r="E13" s="158">
        <v>108</v>
      </c>
      <c r="F13" s="127">
        <v>108</v>
      </c>
      <c r="G13" s="161">
        <v>108</v>
      </c>
      <c r="H13" s="158">
        <v>105</v>
      </c>
      <c r="I13" s="127">
        <v>74</v>
      </c>
      <c r="J13" s="161">
        <v>75</v>
      </c>
      <c r="K13" s="151">
        <v>94</v>
      </c>
      <c r="L13" s="151">
        <v>122</v>
      </c>
      <c r="M13" s="152">
        <v>116</v>
      </c>
      <c r="N13" s="151"/>
      <c r="O13" s="150">
        <f t="shared" si="0"/>
        <v>506</v>
      </c>
      <c r="P13" s="146">
        <f t="shared" si="1"/>
        <v>324</v>
      </c>
      <c r="Q13" s="146">
        <f t="shared" si="2"/>
        <v>254</v>
      </c>
      <c r="R13" s="152">
        <f t="shared" si="3"/>
        <v>332</v>
      </c>
      <c r="S13" s="151"/>
      <c r="T13" s="146">
        <f t="shared" si="4"/>
        <v>1416</v>
      </c>
    </row>
    <row r="14" spans="1:20" ht="12">
      <c r="A14" s="207">
        <v>9</v>
      </c>
      <c r="B14" s="158">
        <v>36</v>
      </c>
      <c r="C14" s="127">
        <v>25</v>
      </c>
      <c r="D14" s="127">
        <v>23</v>
      </c>
      <c r="E14" s="158">
        <v>25</v>
      </c>
      <c r="F14" s="127">
        <v>18</v>
      </c>
      <c r="G14" s="161">
        <v>25</v>
      </c>
      <c r="H14" s="158">
        <v>21</v>
      </c>
      <c r="I14" s="127">
        <v>31</v>
      </c>
      <c r="J14" s="161">
        <v>19</v>
      </c>
      <c r="K14" s="151">
        <v>28</v>
      </c>
      <c r="L14" s="151">
        <v>22</v>
      </c>
      <c r="M14" s="152">
        <v>22</v>
      </c>
      <c r="N14" s="151"/>
      <c r="O14" s="150">
        <f t="shared" si="0"/>
        <v>84</v>
      </c>
      <c r="P14" s="146">
        <f t="shared" si="1"/>
        <v>68</v>
      </c>
      <c r="Q14" s="146">
        <f t="shared" si="2"/>
        <v>71</v>
      </c>
      <c r="R14" s="152">
        <f t="shared" si="3"/>
        <v>72</v>
      </c>
      <c r="S14" s="151"/>
      <c r="T14" s="146">
        <f t="shared" si="4"/>
        <v>295</v>
      </c>
    </row>
    <row r="15" spans="1:20" ht="12">
      <c r="A15" s="207">
        <v>10</v>
      </c>
      <c r="B15" s="158">
        <v>59</v>
      </c>
      <c r="C15" s="127">
        <v>49</v>
      </c>
      <c r="D15" s="127">
        <v>44</v>
      </c>
      <c r="E15" s="158">
        <v>52</v>
      </c>
      <c r="F15" s="127">
        <v>55</v>
      </c>
      <c r="G15" s="161">
        <v>48</v>
      </c>
      <c r="H15" s="158">
        <v>51</v>
      </c>
      <c r="I15" s="127">
        <v>48</v>
      </c>
      <c r="J15" s="161">
        <v>35</v>
      </c>
      <c r="K15" s="151">
        <v>34</v>
      </c>
      <c r="L15" s="151">
        <v>42</v>
      </c>
      <c r="M15" s="152">
        <v>40</v>
      </c>
      <c r="N15" s="151"/>
      <c r="O15" s="150">
        <f t="shared" si="0"/>
        <v>152</v>
      </c>
      <c r="P15" s="146">
        <f t="shared" si="1"/>
        <v>155</v>
      </c>
      <c r="Q15" s="146">
        <f t="shared" si="2"/>
        <v>134</v>
      </c>
      <c r="R15" s="152">
        <f t="shared" si="3"/>
        <v>116</v>
      </c>
      <c r="S15" s="151"/>
      <c r="T15" s="146">
        <f t="shared" si="4"/>
        <v>557</v>
      </c>
    </row>
    <row r="16" spans="1:20" ht="12">
      <c r="A16" s="207">
        <v>11</v>
      </c>
      <c r="B16" s="158">
        <v>145</v>
      </c>
      <c r="C16" s="127">
        <v>140</v>
      </c>
      <c r="D16" s="127">
        <v>127</v>
      </c>
      <c r="E16" s="158">
        <v>132</v>
      </c>
      <c r="F16" s="127">
        <v>126</v>
      </c>
      <c r="G16" s="161">
        <v>135</v>
      </c>
      <c r="H16" s="158">
        <v>134</v>
      </c>
      <c r="I16" s="127">
        <v>128</v>
      </c>
      <c r="J16" s="161">
        <v>130</v>
      </c>
      <c r="K16" s="151">
        <v>100</v>
      </c>
      <c r="L16" s="151">
        <v>118</v>
      </c>
      <c r="M16" s="152">
        <v>136</v>
      </c>
      <c r="N16" s="151"/>
      <c r="O16" s="150">
        <f t="shared" si="0"/>
        <v>412</v>
      </c>
      <c r="P16" s="146">
        <f t="shared" si="1"/>
        <v>393</v>
      </c>
      <c r="Q16" s="146">
        <f t="shared" si="2"/>
        <v>392</v>
      </c>
      <c r="R16" s="152">
        <f t="shared" si="3"/>
        <v>354</v>
      </c>
      <c r="S16" s="151"/>
      <c r="T16" s="146">
        <f t="shared" si="4"/>
        <v>1551</v>
      </c>
    </row>
    <row r="17" spans="1:20" ht="12">
      <c r="A17" s="207">
        <v>12</v>
      </c>
      <c r="B17" s="158">
        <v>249</v>
      </c>
      <c r="C17" s="127">
        <v>222</v>
      </c>
      <c r="D17" s="127">
        <v>183</v>
      </c>
      <c r="E17" s="158">
        <v>241</v>
      </c>
      <c r="F17" s="127">
        <v>220</v>
      </c>
      <c r="G17" s="161">
        <v>234</v>
      </c>
      <c r="H17" s="158">
        <v>240</v>
      </c>
      <c r="I17" s="127">
        <v>241</v>
      </c>
      <c r="J17" s="161">
        <v>220</v>
      </c>
      <c r="K17" s="151">
        <v>238</v>
      </c>
      <c r="L17" s="151">
        <v>265</v>
      </c>
      <c r="M17" s="152">
        <v>228</v>
      </c>
      <c r="N17" s="151"/>
      <c r="O17" s="150">
        <f t="shared" si="0"/>
        <v>654</v>
      </c>
      <c r="P17" s="146">
        <f t="shared" si="1"/>
        <v>695</v>
      </c>
      <c r="Q17" s="146">
        <f t="shared" si="2"/>
        <v>701</v>
      </c>
      <c r="R17" s="152">
        <f t="shared" si="3"/>
        <v>731</v>
      </c>
      <c r="S17" s="151"/>
      <c r="T17" s="146">
        <f t="shared" si="4"/>
        <v>2781</v>
      </c>
    </row>
    <row r="18" spans="1:20" ht="12">
      <c r="A18" s="207">
        <v>13</v>
      </c>
      <c r="B18" s="158">
        <v>21</v>
      </c>
      <c r="C18" s="127">
        <v>23</v>
      </c>
      <c r="D18" s="127">
        <v>19</v>
      </c>
      <c r="E18" s="158">
        <v>15</v>
      </c>
      <c r="F18" s="127">
        <v>24</v>
      </c>
      <c r="G18" s="161">
        <v>22</v>
      </c>
      <c r="H18" s="158">
        <v>23</v>
      </c>
      <c r="I18" s="127">
        <v>15</v>
      </c>
      <c r="J18" s="161">
        <v>14</v>
      </c>
      <c r="K18" s="151">
        <v>13</v>
      </c>
      <c r="L18" s="151">
        <v>16</v>
      </c>
      <c r="M18" s="152">
        <v>18</v>
      </c>
      <c r="N18" s="151"/>
      <c r="O18" s="150">
        <f t="shared" si="0"/>
        <v>63</v>
      </c>
      <c r="P18" s="146">
        <f t="shared" si="1"/>
        <v>61</v>
      </c>
      <c r="Q18" s="146">
        <f t="shared" si="2"/>
        <v>52</v>
      </c>
      <c r="R18" s="152">
        <f t="shared" si="3"/>
        <v>47</v>
      </c>
      <c r="S18" s="151"/>
      <c r="T18" s="146">
        <f t="shared" si="4"/>
        <v>223</v>
      </c>
    </row>
    <row r="19" spans="1:20" ht="12">
      <c r="A19" s="207">
        <v>14</v>
      </c>
      <c r="B19" s="158">
        <v>119</v>
      </c>
      <c r="C19" s="127">
        <v>133</v>
      </c>
      <c r="D19" s="127">
        <v>95</v>
      </c>
      <c r="E19" s="158">
        <v>95</v>
      </c>
      <c r="F19" s="127">
        <v>92</v>
      </c>
      <c r="G19" s="161">
        <v>122</v>
      </c>
      <c r="H19" s="158">
        <v>118</v>
      </c>
      <c r="I19" s="127">
        <v>106</v>
      </c>
      <c r="J19" s="161">
        <v>98</v>
      </c>
      <c r="K19" s="151">
        <v>84</v>
      </c>
      <c r="L19" s="151">
        <v>103</v>
      </c>
      <c r="M19" s="152">
        <v>78</v>
      </c>
      <c r="N19" s="151"/>
      <c r="O19" s="150">
        <f t="shared" si="0"/>
        <v>347</v>
      </c>
      <c r="P19" s="146">
        <f t="shared" si="1"/>
        <v>309</v>
      </c>
      <c r="Q19" s="146">
        <f t="shared" si="2"/>
        <v>322</v>
      </c>
      <c r="R19" s="152">
        <f t="shared" si="3"/>
        <v>265</v>
      </c>
      <c r="S19" s="151"/>
      <c r="T19" s="146">
        <f t="shared" si="4"/>
        <v>1243</v>
      </c>
    </row>
    <row r="20" spans="1:20" ht="12">
      <c r="A20" s="207">
        <v>15</v>
      </c>
      <c r="B20" s="158">
        <v>165</v>
      </c>
      <c r="C20" s="127">
        <v>121</v>
      </c>
      <c r="D20" s="127">
        <v>112</v>
      </c>
      <c r="E20" s="158">
        <v>118</v>
      </c>
      <c r="F20" s="127">
        <v>101</v>
      </c>
      <c r="G20" s="161">
        <v>100</v>
      </c>
      <c r="H20" s="158">
        <v>99</v>
      </c>
      <c r="I20" s="127">
        <v>86</v>
      </c>
      <c r="J20" s="161">
        <v>86</v>
      </c>
      <c r="K20" s="151">
        <v>82</v>
      </c>
      <c r="L20" s="151">
        <v>65</v>
      </c>
      <c r="M20" s="152">
        <v>83</v>
      </c>
      <c r="N20" s="151"/>
      <c r="O20" s="150">
        <f t="shared" si="0"/>
        <v>398</v>
      </c>
      <c r="P20" s="146">
        <f t="shared" si="1"/>
        <v>319</v>
      </c>
      <c r="Q20" s="146">
        <f t="shared" si="2"/>
        <v>271</v>
      </c>
      <c r="R20" s="152">
        <f t="shared" si="3"/>
        <v>230</v>
      </c>
      <c r="S20" s="151"/>
      <c r="T20" s="146">
        <f t="shared" si="4"/>
        <v>1218</v>
      </c>
    </row>
    <row r="21" spans="1:20" ht="12">
      <c r="A21" s="207">
        <v>16</v>
      </c>
      <c r="B21" s="158">
        <v>84</v>
      </c>
      <c r="C21" s="127">
        <v>78</v>
      </c>
      <c r="D21" s="127">
        <v>67</v>
      </c>
      <c r="E21" s="158">
        <v>74</v>
      </c>
      <c r="F21" s="127">
        <v>73</v>
      </c>
      <c r="G21" s="161">
        <v>78</v>
      </c>
      <c r="H21" s="158">
        <v>78</v>
      </c>
      <c r="I21" s="127">
        <v>82</v>
      </c>
      <c r="J21" s="161">
        <v>86</v>
      </c>
      <c r="K21" s="151">
        <v>91</v>
      </c>
      <c r="L21" s="151">
        <v>81</v>
      </c>
      <c r="M21" s="152">
        <v>94</v>
      </c>
      <c r="N21" s="151"/>
      <c r="O21" s="150">
        <f t="shared" si="0"/>
        <v>229</v>
      </c>
      <c r="P21" s="146">
        <f t="shared" si="1"/>
        <v>225</v>
      </c>
      <c r="Q21" s="146">
        <f t="shared" si="2"/>
        <v>246</v>
      </c>
      <c r="R21" s="152">
        <f t="shared" si="3"/>
        <v>266</v>
      </c>
      <c r="S21" s="151"/>
      <c r="T21" s="146">
        <f t="shared" si="4"/>
        <v>966</v>
      </c>
    </row>
    <row r="22" spans="1:20" ht="12">
      <c r="A22" s="207">
        <v>17</v>
      </c>
      <c r="B22" s="158">
        <v>93</v>
      </c>
      <c r="C22" s="127">
        <v>75</v>
      </c>
      <c r="D22" s="127">
        <v>69</v>
      </c>
      <c r="E22" s="158">
        <v>54</v>
      </c>
      <c r="F22" s="127">
        <v>40</v>
      </c>
      <c r="G22" s="161">
        <v>59</v>
      </c>
      <c r="H22" s="158">
        <v>71</v>
      </c>
      <c r="I22" s="127">
        <v>53</v>
      </c>
      <c r="J22" s="161">
        <v>71</v>
      </c>
      <c r="K22" s="151">
        <v>68</v>
      </c>
      <c r="L22" s="151">
        <v>74</v>
      </c>
      <c r="M22" s="152">
        <v>75</v>
      </c>
      <c r="N22" s="151"/>
      <c r="O22" s="150">
        <f t="shared" si="0"/>
        <v>237</v>
      </c>
      <c r="P22" s="146">
        <f t="shared" si="1"/>
        <v>153</v>
      </c>
      <c r="Q22" s="146">
        <f t="shared" si="2"/>
        <v>195</v>
      </c>
      <c r="R22" s="152">
        <f t="shared" si="3"/>
        <v>217</v>
      </c>
      <c r="S22" s="151"/>
      <c r="T22" s="146">
        <f t="shared" si="4"/>
        <v>802</v>
      </c>
    </row>
    <row r="23" spans="1:20" ht="12">
      <c r="A23" s="207">
        <v>18</v>
      </c>
      <c r="B23" s="158">
        <v>39</v>
      </c>
      <c r="C23" s="127">
        <v>43</v>
      </c>
      <c r="D23" s="127">
        <v>31</v>
      </c>
      <c r="E23" s="158">
        <v>15</v>
      </c>
      <c r="F23" s="127">
        <v>16</v>
      </c>
      <c r="G23" s="161">
        <v>15</v>
      </c>
      <c r="H23" s="158">
        <v>24</v>
      </c>
      <c r="I23" s="127">
        <v>20</v>
      </c>
      <c r="J23" s="161">
        <v>18</v>
      </c>
      <c r="K23" s="151">
        <v>19</v>
      </c>
      <c r="L23" s="151">
        <v>26</v>
      </c>
      <c r="M23" s="152">
        <v>31</v>
      </c>
      <c r="N23" s="151"/>
      <c r="O23" s="150">
        <f t="shared" si="0"/>
        <v>113</v>
      </c>
      <c r="P23" s="146">
        <f t="shared" si="1"/>
        <v>46</v>
      </c>
      <c r="Q23" s="146">
        <f t="shared" si="2"/>
        <v>62</v>
      </c>
      <c r="R23" s="152">
        <f t="shared" si="3"/>
        <v>76</v>
      </c>
      <c r="S23" s="151"/>
      <c r="T23" s="146">
        <f t="shared" si="4"/>
        <v>297</v>
      </c>
    </row>
    <row r="24" spans="1:20" ht="12">
      <c r="A24" s="207">
        <v>19</v>
      </c>
      <c r="B24" s="158">
        <v>5</v>
      </c>
      <c r="C24" s="127">
        <v>7</v>
      </c>
      <c r="D24" s="127">
        <v>3</v>
      </c>
      <c r="E24" s="158">
        <v>3</v>
      </c>
      <c r="F24" s="127">
        <v>2</v>
      </c>
      <c r="G24" s="161">
        <v>3</v>
      </c>
      <c r="H24" s="158">
        <v>2</v>
      </c>
      <c r="I24" s="127">
        <v>4</v>
      </c>
      <c r="J24" s="161">
        <v>1</v>
      </c>
      <c r="K24" s="151">
        <v>4</v>
      </c>
      <c r="L24" s="151">
        <v>4</v>
      </c>
      <c r="M24" s="152">
        <v>5</v>
      </c>
      <c r="N24" s="151"/>
      <c r="O24" s="150">
        <f t="shared" si="0"/>
        <v>15</v>
      </c>
      <c r="P24" s="146">
        <f t="shared" si="1"/>
        <v>8</v>
      </c>
      <c r="Q24" s="146">
        <f t="shared" si="2"/>
        <v>7</v>
      </c>
      <c r="R24" s="152">
        <f t="shared" si="3"/>
        <v>13</v>
      </c>
      <c r="S24" s="151"/>
      <c r="T24" s="146">
        <f t="shared" si="4"/>
        <v>43</v>
      </c>
    </row>
    <row r="25" spans="1:20" ht="12">
      <c r="A25" s="207">
        <v>20</v>
      </c>
      <c r="B25" s="158">
        <v>18</v>
      </c>
      <c r="C25" s="127">
        <v>11</v>
      </c>
      <c r="D25" s="127">
        <v>5</v>
      </c>
      <c r="E25" s="158">
        <v>13</v>
      </c>
      <c r="F25" s="127">
        <v>12</v>
      </c>
      <c r="G25" s="161">
        <v>10</v>
      </c>
      <c r="H25" s="158">
        <v>9</v>
      </c>
      <c r="I25" s="127">
        <v>9</v>
      </c>
      <c r="J25" s="161">
        <v>8</v>
      </c>
      <c r="K25" s="151">
        <v>7</v>
      </c>
      <c r="L25" s="151">
        <v>4</v>
      </c>
      <c r="M25" s="152">
        <v>4</v>
      </c>
      <c r="N25" s="151"/>
      <c r="O25" s="150">
        <f t="shared" si="0"/>
        <v>34</v>
      </c>
      <c r="P25" s="146">
        <f t="shared" si="1"/>
        <v>35</v>
      </c>
      <c r="Q25" s="146">
        <f t="shared" si="2"/>
        <v>26</v>
      </c>
      <c r="R25" s="152">
        <f t="shared" si="3"/>
        <v>15</v>
      </c>
      <c r="S25" s="151"/>
      <c r="T25" s="146">
        <f t="shared" si="4"/>
        <v>110</v>
      </c>
    </row>
    <row r="26" spans="1:20" ht="12">
      <c r="A26" s="207">
        <v>21</v>
      </c>
      <c r="B26" s="158">
        <v>121</v>
      </c>
      <c r="C26" s="127">
        <v>121</v>
      </c>
      <c r="D26" s="127">
        <v>90</v>
      </c>
      <c r="E26" s="158">
        <v>79</v>
      </c>
      <c r="F26" s="127">
        <v>70</v>
      </c>
      <c r="G26" s="161">
        <v>78</v>
      </c>
      <c r="H26" s="158">
        <v>76</v>
      </c>
      <c r="I26" s="127">
        <v>87</v>
      </c>
      <c r="J26" s="161">
        <v>99</v>
      </c>
      <c r="K26" s="151">
        <v>90</v>
      </c>
      <c r="L26" s="151">
        <v>92</v>
      </c>
      <c r="M26" s="152">
        <v>78</v>
      </c>
      <c r="N26" s="151"/>
      <c r="O26" s="150">
        <f t="shared" si="0"/>
        <v>332</v>
      </c>
      <c r="P26" s="146">
        <f t="shared" si="1"/>
        <v>227</v>
      </c>
      <c r="Q26" s="146">
        <f t="shared" si="2"/>
        <v>262</v>
      </c>
      <c r="R26" s="152">
        <f t="shared" si="3"/>
        <v>260</v>
      </c>
      <c r="S26" s="151"/>
      <c r="T26" s="146">
        <f t="shared" si="4"/>
        <v>1081</v>
      </c>
    </row>
    <row r="27" spans="1:20" ht="12">
      <c r="A27" s="207">
        <v>22</v>
      </c>
      <c r="B27" s="158">
        <v>281</v>
      </c>
      <c r="C27" s="127">
        <v>259</v>
      </c>
      <c r="D27" s="127">
        <v>199</v>
      </c>
      <c r="E27" s="158">
        <v>195</v>
      </c>
      <c r="F27" s="127">
        <v>176</v>
      </c>
      <c r="G27" s="161">
        <v>202</v>
      </c>
      <c r="H27" s="158">
        <v>203</v>
      </c>
      <c r="I27" s="127">
        <v>204</v>
      </c>
      <c r="J27" s="161">
        <v>181</v>
      </c>
      <c r="K27" s="151">
        <v>195</v>
      </c>
      <c r="L27" s="151">
        <v>184</v>
      </c>
      <c r="M27" s="152">
        <v>203</v>
      </c>
      <c r="N27" s="151"/>
      <c r="O27" s="150">
        <f t="shared" si="0"/>
        <v>739</v>
      </c>
      <c r="P27" s="146">
        <f t="shared" si="1"/>
        <v>573</v>
      </c>
      <c r="Q27" s="146">
        <f t="shared" si="2"/>
        <v>588</v>
      </c>
      <c r="R27" s="152">
        <f t="shared" si="3"/>
        <v>582</v>
      </c>
      <c r="S27" s="151"/>
      <c r="T27" s="146">
        <f t="shared" si="4"/>
        <v>2482</v>
      </c>
    </row>
    <row r="28" spans="1:20" ht="12">
      <c r="A28" s="207">
        <v>23</v>
      </c>
      <c r="B28" s="158">
        <v>379</v>
      </c>
      <c r="C28" s="127">
        <v>301</v>
      </c>
      <c r="D28" s="127">
        <v>224</v>
      </c>
      <c r="E28" s="158">
        <v>238</v>
      </c>
      <c r="F28" s="127">
        <v>245</v>
      </c>
      <c r="G28" s="161">
        <v>249</v>
      </c>
      <c r="H28" s="158">
        <v>218</v>
      </c>
      <c r="I28" s="127">
        <v>198</v>
      </c>
      <c r="J28" s="161">
        <v>186</v>
      </c>
      <c r="K28" s="151">
        <v>129</v>
      </c>
      <c r="L28" s="151">
        <v>155</v>
      </c>
      <c r="M28" s="152">
        <v>152</v>
      </c>
      <c r="N28" s="151"/>
      <c r="O28" s="150">
        <f t="shared" si="0"/>
        <v>904</v>
      </c>
      <c r="P28" s="146">
        <f t="shared" si="1"/>
        <v>732</v>
      </c>
      <c r="Q28" s="146">
        <f t="shared" si="2"/>
        <v>602</v>
      </c>
      <c r="R28" s="152">
        <f t="shared" si="3"/>
        <v>436</v>
      </c>
      <c r="S28" s="151"/>
      <c r="T28" s="146">
        <f t="shared" si="4"/>
        <v>2674</v>
      </c>
    </row>
    <row r="29" spans="1:20" ht="12.75" thickBot="1">
      <c r="A29" s="207">
        <v>24</v>
      </c>
      <c r="B29" s="158">
        <v>37</v>
      </c>
      <c r="C29" s="127">
        <v>34</v>
      </c>
      <c r="D29" s="127">
        <v>28</v>
      </c>
      <c r="E29" s="162">
        <v>22</v>
      </c>
      <c r="F29" s="163">
        <v>25</v>
      </c>
      <c r="G29" s="164">
        <v>25</v>
      </c>
      <c r="H29" s="158">
        <v>32</v>
      </c>
      <c r="I29" s="127">
        <v>29</v>
      </c>
      <c r="J29" s="161">
        <v>20</v>
      </c>
      <c r="K29" s="151">
        <v>23</v>
      </c>
      <c r="L29" s="151">
        <v>19</v>
      </c>
      <c r="M29" s="152">
        <v>22</v>
      </c>
      <c r="N29" s="151"/>
      <c r="O29" s="153">
        <f t="shared" si="0"/>
        <v>99</v>
      </c>
      <c r="P29" s="173">
        <f t="shared" si="1"/>
        <v>72</v>
      </c>
      <c r="Q29" s="173">
        <f t="shared" si="2"/>
        <v>81</v>
      </c>
      <c r="R29" s="154">
        <f t="shared" si="3"/>
        <v>64</v>
      </c>
      <c r="S29" s="151"/>
      <c r="T29" s="146">
        <f t="shared" si="4"/>
        <v>316</v>
      </c>
    </row>
    <row r="30" spans="1:27" ht="12.75" thickBot="1">
      <c r="A30" s="155" t="s">
        <v>4</v>
      </c>
      <c r="B30" s="138">
        <f>SUM(B6:B29)</f>
        <v>2237</v>
      </c>
      <c r="C30" s="139">
        <f aca="true" t="shared" si="5" ref="C30:M30">SUM(C6:C29)</f>
        <v>2022</v>
      </c>
      <c r="D30" s="139">
        <f t="shared" si="5"/>
        <v>1591</v>
      </c>
      <c r="E30" s="140">
        <f t="shared" si="5"/>
        <v>1625</v>
      </c>
      <c r="F30" s="140">
        <f t="shared" si="5"/>
        <v>1551</v>
      </c>
      <c r="G30" s="140">
        <f t="shared" si="5"/>
        <v>1651</v>
      </c>
      <c r="H30" s="141">
        <f t="shared" si="5"/>
        <v>1633</v>
      </c>
      <c r="I30" s="141">
        <f t="shared" si="5"/>
        <v>1554</v>
      </c>
      <c r="J30" s="141">
        <f t="shared" si="5"/>
        <v>1453</v>
      </c>
      <c r="K30" s="142">
        <f t="shared" si="5"/>
        <v>1419</v>
      </c>
      <c r="L30" s="142">
        <f t="shared" si="5"/>
        <v>1494</v>
      </c>
      <c r="M30" s="143">
        <f t="shared" si="5"/>
        <v>1485</v>
      </c>
      <c r="N30" s="208"/>
      <c r="O30" s="174">
        <f>SUM(O6:O29)</f>
        <v>5850</v>
      </c>
      <c r="P30" s="175">
        <f>SUM(P6:P29)</f>
        <v>4827</v>
      </c>
      <c r="Q30" s="177">
        <f>SUM(Q6:Q29)</f>
        <v>4640</v>
      </c>
      <c r="R30" s="176">
        <f>SUM(R6:R29)</f>
        <v>4398</v>
      </c>
      <c r="S30" s="208"/>
      <c r="T30" s="144">
        <f>SUM(T6:T29)</f>
        <v>19715</v>
      </c>
      <c r="X30" s="123"/>
      <c r="Y30" s="124"/>
      <c r="AA30" s="125"/>
    </row>
    <row r="31" spans="1:27" ht="12.75" thickBot="1">
      <c r="A31" s="207"/>
      <c r="B31" s="151"/>
      <c r="C31" s="151"/>
      <c r="D31" s="151"/>
      <c r="E31" s="151"/>
      <c r="F31" s="151"/>
      <c r="G31" s="151"/>
      <c r="H31" s="151"/>
      <c r="I31" s="151"/>
      <c r="J31" s="151"/>
      <c r="K31" s="151"/>
      <c r="L31" s="151"/>
      <c r="M31" s="151"/>
      <c r="N31" s="151"/>
      <c r="O31" s="151"/>
      <c r="P31" s="151"/>
      <c r="Q31" s="151"/>
      <c r="R31" s="151"/>
      <c r="S31" s="151"/>
      <c r="T31" s="152"/>
      <c r="X31" s="125"/>
      <c r="Y31" s="125"/>
      <c r="AA31" s="125"/>
    </row>
    <row r="32" spans="1:20" ht="12.75" thickBot="1">
      <c r="A32" s="136" t="s">
        <v>204</v>
      </c>
      <c r="B32" s="130">
        <v>201710</v>
      </c>
      <c r="C32" s="131">
        <v>201711</v>
      </c>
      <c r="D32" s="170">
        <v>201712</v>
      </c>
      <c r="E32" s="166">
        <v>201801</v>
      </c>
      <c r="F32" s="132">
        <v>201802</v>
      </c>
      <c r="G32" s="167">
        <v>201803</v>
      </c>
      <c r="H32" s="165">
        <v>201804</v>
      </c>
      <c r="I32" s="133">
        <v>201805</v>
      </c>
      <c r="J32" s="168">
        <v>201806</v>
      </c>
      <c r="K32" s="169">
        <v>201807</v>
      </c>
      <c r="L32" s="134">
        <v>201808</v>
      </c>
      <c r="M32" s="135">
        <v>201809</v>
      </c>
      <c r="N32" s="151"/>
      <c r="O32" s="178">
        <v>201704</v>
      </c>
      <c r="P32" s="179">
        <v>201801</v>
      </c>
      <c r="Q32" s="181">
        <v>201802</v>
      </c>
      <c r="R32" s="180">
        <v>201803</v>
      </c>
      <c r="S32" s="151"/>
      <c r="T32" s="137" t="s">
        <v>152</v>
      </c>
    </row>
    <row r="33" spans="1:20" ht="12">
      <c r="A33" s="207">
        <v>1</v>
      </c>
      <c r="B33" s="156">
        <v>182</v>
      </c>
      <c r="C33" s="157">
        <v>175</v>
      </c>
      <c r="D33" s="157">
        <v>152</v>
      </c>
      <c r="E33" s="156">
        <v>137</v>
      </c>
      <c r="F33" s="157">
        <v>135</v>
      </c>
      <c r="G33" s="160">
        <v>119</v>
      </c>
      <c r="H33" s="156">
        <v>104</v>
      </c>
      <c r="I33" s="157">
        <v>103</v>
      </c>
      <c r="J33" s="160">
        <v>107</v>
      </c>
      <c r="K33" s="148">
        <v>111</v>
      </c>
      <c r="L33" s="148">
        <v>104</v>
      </c>
      <c r="M33" s="149">
        <v>125</v>
      </c>
      <c r="N33" s="151"/>
      <c r="O33" s="147">
        <f>SUM(B33:D33)</f>
        <v>509</v>
      </c>
      <c r="P33" s="145">
        <f>SUM(E33:G33)</f>
        <v>391</v>
      </c>
      <c r="Q33" s="145">
        <f>SUM(H33:J33)</f>
        <v>314</v>
      </c>
      <c r="R33" s="149">
        <f>SUM(K33:M33)</f>
        <v>340</v>
      </c>
      <c r="S33" s="151"/>
      <c r="T33" s="145">
        <f>SUM(O33:R33)</f>
        <v>1554</v>
      </c>
    </row>
    <row r="34" spans="1:20" ht="12">
      <c r="A34" s="207">
        <v>2</v>
      </c>
      <c r="B34" s="158">
        <v>56</v>
      </c>
      <c r="C34" s="127">
        <v>70</v>
      </c>
      <c r="D34" s="127">
        <v>67</v>
      </c>
      <c r="E34" s="158">
        <v>61</v>
      </c>
      <c r="F34" s="127">
        <v>57</v>
      </c>
      <c r="G34" s="161">
        <v>52</v>
      </c>
      <c r="H34" s="158">
        <v>51</v>
      </c>
      <c r="I34" s="127">
        <v>51</v>
      </c>
      <c r="J34" s="161">
        <v>52</v>
      </c>
      <c r="K34" s="151">
        <v>48</v>
      </c>
      <c r="L34" s="151">
        <v>40</v>
      </c>
      <c r="M34" s="152">
        <v>46</v>
      </c>
      <c r="N34" s="151"/>
      <c r="O34" s="150">
        <f aca="true" t="shared" si="6" ref="O34:O56">SUM(B34:D34)</f>
        <v>193</v>
      </c>
      <c r="P34" s="146">
        <f aca="true" t="shared" si="7" ref="P34:P56">SUM(E34:G34)</f>
        <v>170</v>
      </c>
      <c r="Q34" s="146">
        <f aca="true" t="shared" si="8" ref="Q34:Q56">SUM(H34:J34)</f>
        <v>154</v>
      </c>
      <c r="R34" s="152">
        <f aca="true" t="shared" si="9" ref="R34:R56">SUM(K34:M34)</f>
        <v>134</v>
      </c>
      <c r="S34" s="151"/>
      <c r="T34" s="146">
        <f aca="true" t="shared" si="10" ref="T34:T56">SUM(O34:R34)</f>
        <v>651</v>
      </c>
    </row>
    <row r="35" spans="1:20" ht="12">
      <c r="A35" s="207">
        <v>3</v>
      </c>
      <c r="B35" s="158">
        <v>44</v>
      </c>
      <c r="C35" s="127">
        <v>52</v>
      </c>
      <c r="D35" s="127">
        <v>42</v>
      </c>
      <c r="E35" s="158">
        <v>35</v>
      </c>
      <c r="F35" s="127">
        <v>35</v>
      </c>
      <c r="G35" s="161">
        <v>34</v>
      </c>
      <c r="H35" s="158">
        <v>36</v>
      </c>
      <c r="I35" s="127">
        <v>25</v>
      </c>
      <c r="J35" s="161">
        <v>23</v>
      </c>
      <c r="K35" s="151">
        <v>26</v>
      </c>
      <c r="L35" s="151">
        <v>21</v>
      </c>
      <c r="M35" s="152">
        <v>29</v>
      </c>
      <c r="N35" s="151"/>
      <c r="O35" s="150">
        <f t="shared" si="6"/>
        <v>138</v>
      </c>
      <c r="P35" s="146">
        <f t="shared" si="7"/>
        <v>104</v>
      </c>
      <c r="Q35" s="146">
        <f t="shared" si="8"/>
        <v>84</v>
      </c>
      <c r="R35" s="152">
        <f t="shared" si="9"/>
        <v>76</v>
      </c>
      <c r="S35" s="151"/>
      <c r="T35" s="146">
        <f t="shared" si="10"/>
        <v>402</v>
      </c>
    </row>
    <row r="36" spans="1:20" ht="12">
      <c r="A36" s="207">
        <v>4</v>
      </c>
      <c r="B36" s="158">
        <v>59</v>
      </c>
      <c r="C36" s="127">
        <v>62</v>
      </c>
      <c r="D36" s="127">
        <v>61</v>
      </c>
      <c r="E36" s="158">
        <v>57</v>
      </c>
      <c r="F36" s="127">
        <v>46</v>
      </c>
      <c r="G36" s="161">
        <v>58</v>
      </c>
      <c r="H36" s="158">
        <v>48</v>
      </c>
      <c r="I36" s="127">
        <v>41</v>
      </c>
      <c r="J36" s="161">
        <v>35</v>
      </c>
      <c r="K36" s="151">
        <v>42</v>
      </c>
      <c r="L36" s="151">
        <v>45</v>
      </c>
      <c r="M36" s="152">
        <v>45</v>
      </c>
      <c r="N36" s="151"/>
      <c r="O36" s="150">
        <f t="shared" si="6"/>
        <v>182</v>
      </c>
      <c r="P36" s="146">
        <f t="shared" si="7"/>
        <v>161</v>
      </c>
      <c r="Q36" s="146">
        <f t="shared" si="8"/>
        <v>124</v>
      </c>
      <c r="R36" s="152">
        <f t="shared" si="9"/>
        <v>132</v>
      </c>
      <c r="S36" s="151"/>
      <c r="T36" s="146">
        <f t="shared" si="10"/>
        <v>599</v>
      </c>
    </row>
    <row r="37" spans="1:20" ht="12">
      <c r="A37" s="207">
        <v>5</v>
      </c>
      <c r="B37" s="158">
        <v>184</v>
      </c>
      <c r="C37" s="127">
        <v>180</v>
      </c>
      <c r="D37" s="127">
        <v>165</v>
      </c>
      <c r="E37" s="158">
        <v>138</v>
      </c>
      <c r="F37" s="127">
        <v>136</v>
      </c>
      <c r="G37" s="161">
        <v>126</v>
      </c>
      <c r="H37" s="158">
        <v>124</v>
      </c>
      <c r="I37" s="127">
        <v>125</v>
      </c>
      <c r="J37" s="161">
        <v>106</v>
      </c>
      <c r="K37" s="151">
        <v>107</v>
      </c>
      <c r="L37" s="151">
        <v>104</v>
      </c>
      <c r="M37" s="152">
        <v>134</v>
      </c>
      <c r="N37" s="151"/>
      <c r="O37" s="150">
        <f t="shared" si="6"/>
        <v>529</v>
      </c>
      <c r="P37" s="146">
        <f t="shared" si="7"/>
        <v>400</v>
      </c>
      <c r="Q37" s="146">
        <f t="shared" si="8"/>
        <v>355</v>
      </c>
      <c r="R37" s="152">
        <f t="shared" si="9"/>
        <v>345</v>
      </c>
      <c r="S37" s="151"/>
      <c r="T37" s="146">
        <f t="shared" si="10"/>
        <v>1629</v>
      </c>
    </row>
    <row r="38" spans="1:20" ht="12">
      <c r="A38" s="207">
        <v>6</v>
      </c>
      <c r="B38" s="158">
        <v>34</v>
      </c>
      <c r="C38" s="127">
        <v>32</v>
      </c>
      <c r="D38" s="127">
        <v>25</v>
      </c>
      <c r="E38" s="158">
        <v>18</v>
      </c>
      <c r="F38" s="127">
        <v>18</v>
      </c>
      <c r="G38" s="161">
        <v>19</v>
      </c>
      <c r="H38" s="158">
        <v>16</v>
      </c>
      <c r="I38" s="127">
        <v>14</v>
      </c>
      <c r="J38" s="161">
        <v>12</v>
      </c>
      <c r="K38" s="151">
        <v>13</v>
      </c>
      <c r="L38" s="151">
        <v>17</v>
      </c>
      <c r="M38" s="152">
        <v>17</v>
      </c>
      <c r="N38" s="151"/>
      <c r="O38" s="150">
        <f t="shared" si="6"/>
        <v>91</v>
      </c>
      <c r="P38" s="146">
        <f t="shared" si="7"/>
        <v>55</v>
      </c>
      <c r="Q38" s="146">
        <f t="shared" si="8"/>
        <v>42</v>
      </c>
      <c r="R38" s="152">
        <f t="shared" si="9"/>
        <v>47</v>
      </c>
      <c r="S38" s="151"/>
      <c r="T38" s="146">
        <f t="shared" si="10"/>
        <v>235</v>
      </c>
    </row>
    <row r="39" spans="1:20" ht="12">
      <c r="A39" s="207">
        <v>7</v>
      </c>
      <c r="B39" s="158">
        <v>61</v>
      </c>
      <c r="C39" s="127">
        <v>57</v>
      </c>
      <c r="D39" s="127">
        <v>55</v>
      </c>
      <c r="E39" s="158">
        <v>50</v>
      </c>
      <c r="F39" s="127">
        <v>38</v>
      </c>
      <c r="G39" s="161">
        <v>48</v>
      </c>
      <c r="H39" s="158">
        <v>38</v>
      </c>
      <c r="I39" s="127">
        <v>39</v>
      </c>
      <c r="J39" s="161">
        <v>47</v>
      </c>
      <c r="K39" s="151">
        <v>47</v>
      </c>
      <c r="L39" s="151">
        <v>42</v>
      </c>
      <c r="M39" s="152">
        <v>36</v>
      </c>
      <c r="N39" s="151"/>
      <c r="O39" s="150">
        <f t="shared" si="6"/>
        <v>173</v>
      </c>
      <c r="P39" s="146">
        <f t="shared" si="7"/>
        <v>136</v>
      </c>
      <c r="Q39" s="146">
        <f t="shared" si="8"/>
        <v>124</v>
      </c>
      <c r="R39" s="152">
        <f t="shared" si="9"/>
        <v>125</v>
      </c>
      <c r="S39" s="151"/>
      <c r="T39" s="146">
        <f t="shared" si="10"/>
        <v>558</v>
      </c>
    </row>
    <row r="40" spans="1:20" ht="12">
      <c r="A40" s="207">
        <v>8</v>
      </c>
      <c r="B40" s="158">
        <v>726</v>
      </c>
      <c r="C40" s="127">
        <v>714</v>
      </c>
      <c r="D40" s="127">
        <v>576</v>
      </c>
      <c r="E40" s="158">
        <v>499</v>
      </c>
      <c r="F40" s="127">
        <v>443</v>
      </c>
      <c r="G40" s="161">
        <v>448</v>
      </c>
      <c r="H40" s="158">
        <v>418</v>
      </c>
      <c r="I40" s="127">
        <v>375</v>
      </c>
      <c r="J40" s="161">
        <v>386</v>
      </c>
      <c r="K40" s="151">
        <v>403</v>
      </c>
      <c r="L40" s="151">
        <v>418</v>
      </c>
      <c r="M40" s="152">
        <v>435</v>
      </c>
      <c r="N40" s="151"/>
      <c r="O40" s="150">
        <f t="shared" si="6"/>
        <v>2016</v>
      </c>
      <c r="P40" s="146">
        <f t="shared" si="7"/>
        <v>1390</v>
      </c>
      <c r="Q40" s="146">
        <f t="shared" si="8"/>
        <v>1179</v>
      </c>
      <c r="R40" s="152">
        <f t="shared" si="9"/>
        <v>1256</v>
      </c>
      <c r="S40" s="151"/>
      <c r="T40" s="146">
        <f t="shared" si="10"/>
        <v>5841</v>
      </c>
    </row>
    <row r="41" spans="1:20" ht="12">
      <c r="A41" s="207">
        <v>9</v>
      </c>
      <c r="B41" s="158">
        <v>98</v>
      </c>
      <c r="C41" s="127">
        <v>92</v>
      </c>
      <c r="D41" s="127">
        <v>75</v>
      </c>
      <c r="E41" s="158">
        <v>75</v>
      </c>
      <c r="F41" s="127">
        <v>81</v>
      </c>
      <c r="G41" s="161">
        <v>87</v>
      </c>
      <c r="H41" s="158">
        <v>73</v>
      </c>
      <c r="I41" s="127">
        <v>64</v>
      </c>
      <c r="J41" s="161">
        <v>73</v>
      </c>
      <c r="K41" s="151">
        <v>75</v>
      </c>
      <c r="L41" s="151">
        <v>72</v>
      </c>
      <c r="M41" s="152">
        <v>84</v>
      </c>
      <c r="N41" s="151"/>
      <c r="O41" s="150">
        <f t="shared" si="6"/>
        <v>265</v>
      </c>
      <c r="P41" s="146">
        <f t="shared" si="7"/>
        <v>243</v>
      </c>
      <c r="Q41" s="146">
        <f t="shared" si="8"/>
        <v>210</v>
      </c>
      <c r="R41" s="152">
        <f t="shared" si="9"/>
        <v>231</v>
      </c>
      <c r="S41" s="151"/>
      <c r="T41" s="146">
        <f t="shared" si="10"/>
        <v>949</v>
      </c>
    </row>
    <row r="42" spans="1:20" ht="12">
      <c r="A42" s="207">
        <v>10</v>
      </c>
      <c r="B42" s="158">
        <v>171</v>
      </c>
      <c r="C42" s="127">
        <v>160</v>
      </c>
      <c r="D42" s="127">
        <v>123</v>
      </c>
      <c r="E42" s="158">
        <v>141</v>
      </c>
      <c r="F42" s="127">
        <v>151</v>
      </c>
      <c r="G42" s="161">
        <v>122</v>
      </c>
      <c r="H42" s="158">
        <v>113</v>
      </c>
      <c r="I42" s="127">
        <v>102</v>
      </c>
      <c r="J42" s="161">
        <v>99</v>
      </c>
      <c r="K42" s="151">
        <v>101</v>
      </c>
      <c r="L42" s="151">
        <v>121</v>
      </c>
      <c r="M42" s="152">
        <v>111</v>
      </c>
      <c r="N42" s="151"/>
      <c r="O42" s="150">
        <f t="shared" si="6"/>
        <v>454</v>
      </c>
      <c r="P42" s="146">
        <f t="shared" si="7"/>
        <v>414</v>
      </c>
      <c r="Q42" s="146">
        <f t="shared" si="8"/>
        <v>314</v>
      </c>
      <c r="R42" s="152">
        <f t="shared" si="9"/>
        <v>333</v>
      </c>
      <c r="S42" s="151"/>
      <c r="T42" s="146">
        <f t="shared" si="10"/>
        <v>1515</v>
      </c>
    </row>
    <row r="43" spans="1:20" ht="12">
      <c r="A43" s="207">
        <v>11</v>
      </c>
      <c r="B43" s="158">
        <v>318</v>
      </c>
      <c r="C43" s="127">
        <v>318</v>
      </c>
      <c r="D43" s="127">
        <v>272</v>
      </c>
      <c r="E43" s="158">
        <v>294</v>
      </c>
      <c r="F43" s="127">
        <v>294</v>
      </c>
      <c r="G43" s="161">
        <v>297</v>
      </c>
      <c r="H43" s="158">
        <v>270</v>
      </c>
      <c r="I43" s="127">
        <v>261</v>
      </c>
      <c r="J43" s="161">
        <v>248</v>
      </c>
      <c r="K43" s="151">
        <v>229</v>
      </c>
      <c r="L43" s="151">
        <v>239</v>
      </c>
      <c r="M43" s="152">
        <v>257</v>
      </c>
      <c r="N43" s="151"/>
      <c r="O43" s="150">
        <f t="shared" si="6"/>
        <v>908</v>
      </c>
      <c r="P43" s="146">
        <f t="shared" si="7"/>
        <v>885</v>
      </c>
      <c r="Q43" s="146">
        <f t="shared" si="8"/>
        <v>779</v>
      </c>
      <c r="R43" s="152">
        <f t="shared" si="9"/>
        <v>725</v>
      </c>
      <c r="S43" s="151"/>
      <c r="T43" s="146">
        <f t="shared" si="10"/>
        <v>3297</v>
      </c>
    </row>
    <row r="44" spans="1:20" ht="12">
      <c r="A44" s="207">
        <v>12</v>
      </c>
      <c r="B44" s="158">
        <v>705</v>
      </c>
      <c r="C44" s="127">
        <v>643</v>
      </c>
      <c r="D44" s="127">
        <v>509</v>
      </c>
      <c r="E44" s="158">
        <v>597</v>
      </c>
      <c r="F44" s="127">
        <v>573</v>
      </c>
      <c r="G44" s="161">
        <v>574</v>
      </c>
      <c r="H44" s="158">
        <v>516</v>
      </c>
      <c r="I44" s="127">
        <v>480</v>
      </c>
      <c r="J44" s="161">
        <v>469</v>
      </c>
      <c r="K44" s="151">
        <v>492</v>
      </c>
      <c r="L44" s="151">
        <v>531</v>
      </c>
      <c r="M44" s="152">
        <v>504</v>
      </c>
      <c r="N44" s="151"/>
      <c r="O44" s="150">
        <f t="shared" si="6"/>
        <v>1857</v>
      </c>
      <c r="P44" s="146">
        <f t="shared" si="7"/>
        <v>1744</v>
      </c>
      <c r="Q44" s="146">
        <f t="shared" si="8"/>
        <v>1465</v>
      </c>
      <c r="R44" s="152">
        <f t="shared" si="9"/>
        <v>1527</v>
      </c>
      <c r="S44" s="151"/>
      <c r="T44" s="146">
        <f t="shared" si="10"/>
        <v>6593</v>
      </c>
    </row>
    <row r="45" spans="1:20" ht="12">
      <c r="A45" s="207">
        <v>13</v>
      </c>
      <c r="B45" s="158">
        <v>106</v>
      </c>
      <c r="C45" s="127">
        <v>98</v>
      </c>
      <c r="D45" s="127">
        <v>75</v>
      </c>
      <c r="E45" s="158">
        <v>78</v>
      </c>
      <c r="F45" s="127">
        <v>86</v>
      </c>
      <c r="G45" s="161">
        <v>89</v>
      </c>
      <c r="H45" s="158">
        <v>82</v>
      </c>
      <c r="I45" s="127">
        <v>71</v>
      </c>
      <c r="J45" s="161">
        <v>83</v>
      </c>
      <c r="K45" s="151">
        <v>86</v>
      </c>
      <c r="L45" s="151">
        <v>69</v>
      </c>
      <c r="M45" s="152">
        <v>68</v>
      </c>
      <c r="N45" s="151"/>
      <c r="O45" s="150">
        <f t="shared" si="6"/>
        <v>279</v>
      </c>
      <c r="P45" s="146">
        <f t="shared" si="7"/>
        <v>253</v>
      </c>
      <c r="Q45" s="146">
        <f t="shared" si="8"/>
        <v>236</v>
      </c>
      <c r="R45" s="152">
        <f t="shared" si="9"/>
        <v>223</v>
      </c>
      <c r="S45" s="151"/>
      <c r="T45" s="146">
        <f t="shared" si="10"/>
        <v>991</v>
      </c>
    </row>
    <row r="46" spans="1:20" ht="12">
      <c r="A46" s="207">
        <v>14</v>
      </c>
      <c r="B46" s="158">
        <v>261</v>
      </c>
      <c r="C46" s="127">
        <v>266</v>
      </c>
      <c r="D46" s="127">
        <v>204</v>
      </c>
      <c r="E46" s="158">
        <v>206</v>
      </c>
      <c r="F46" s="127">
        <v>185</v>
      </c>
      <c r="G46" s="161">
        <v>233</v>
      </c>
      <c r="H46" s="158">
        <v>224</v>
      </c>
      <c r="I46" s="127">
        <v>186</v>
      </c>
      <c r="J46" s="161">
        <v>200</v>
      </c>
      <c r="K46" s="151">
        <v>192</v>
      </c>
      <c r="L46" s="151">
        <v>190</v>
      </c>
      <c r="M46" s="152">
        <v>173</v>
      </c>
      <c r="N46" s="151"/>
      <c r="O46" s="150">
        <f t="shared" si="6"/>
        <v>731</v>
      </c>
      <c r="P46" s="146">
        <f t="shared" si="7"/>
        <v>624</v>
      </c>
      <c r="Q46" s="146">
        <f t="shared" si="8"/>
        <v>610</v>
      </c>
      <c r="R46" s="152">
        <f t="shared" si="9"/>
        <v>555</v>
      </c>
      <c r="S46" s="151"/>
      <c r="T46" s="146">
        <f t="shared" si="10"/>
        <v>2520</v>
      </c>
    </row>
    <row r="47" spans="1:20" ht="12">
      <c r="A47" s="207">
        <v>15</v>
      </c>
      <c r="B47" s="158">
        <v>376</v>
      </c>
      <c r="C47" s="127">
        <v>292</v>
      </c>
      <c r="D47" s="127">
        <v>239</v>
      </c>
      <c r="E47" s="158">
        <v>238</v>
      </c>
      <c r="F47" s="127">
        <v>242</v>
      </c>
      <c r="G47" s="161">
        <v>246</v>
      </c>
      <c r="H47" s="158">
        <v>214</v>
      </c>
      <c r="I47" s="127">
        <v>212</v>
      </c>
      <c r="J47" s="161">
        <v>210</v>
      </c>
      <c r="K47" s="151">
        <v>238</v>
      </c>
      <c r="L47" s="151">
        <v>233</v>
      </c>
      <c r="M47" s="152">
        <v>250</v>
      </c>
      <c r="N47" s="151"/>
      <c r="O47" s="150">
        <f t="shared" si="6"/>
        <v>907</v>
      </c>
      <c r="P47" s="146">
        <f t="shared" si="7"/>
        <v>726</v>
      </c>
      <c r="Q47" s="146">
        <f t="shared" si="8"/>
        <v>636</v>
      </c>
      <c r="R47" s="152">
        <f t="shared" si="9"/>
        <v>721</v>
      </c>
      <c r="S47" s="151"/>
      <c r="T47" s="146">
        <f t="shared" si="10"/>
        <v>2990</v>
      </c>
    </row>
    <row r="48" spans="1:20" ht="12">
      <c r="A48" s="207">
        <v>16</v>
      </c>
      <c r="B48" s="158">
        <v>174</v>
      </c>
      <c r="C48" s="127">
        <v>154</v>
      </c>
      <c r="D48" s="127">
        <v>125</v>
      </c>
      <c r="E48" s="158">
        <v>138</v>
      </c>
      <c r="F48" s="127">
        <v>144</v>
      </c>
      <c r="G48" s="161">
        <v>157</v>
      </c>
      <c r="H48" s="158">
        <v>154</v>
      </c>
      <c r="I48" s="127">
        <v>151</v>
      </c>
      <c r="J48" s="161">
        <v>167</v>
      </c>
      <c r="K48" s="151">
        <v>158</v>
      </c>
      <c r="L48" s="151">
        <v>157</v>
      </c>
      <c r="M48" s="152">
        <v>178</v>
      </c>
      <c r="N48" s="151"/>
      <c r="O48" s="150">
        <f t="shared" si="6"/>
        <v>453</v>
      </c>
      <c r="P48" s="146">
        <f t="shared" si="7"/>
        <v>439</v>
      </c>
      <c r="Q48" s="146">
        <f t="shared" si="8"/>
        <v>472</v>
      </c>
      <c r="R48" s="152">
        <f t="shared" si="9"/>
        <v>493</v>
      </c>
      <c r="S48" s="151"/>
      <c r="T48" s="146">
        <f t="shared" si="10"/>
        <v>1857</v>
      </c>
    </row>
    <row r="49" spans="1:20" ht="12">
      <c r="A49" s="207">
        <v>17</v>
      </c>
      <c r="B49" s="158">
        <v>223</v>
      </c>
      <c r="C49" s="127">
        <v>219</v>
      </c>
      <c r="D49" s="127">
        <v>179</v>
      </c>
      <c r="E49" s="158">
        <v>158</v>
      </c>
      <c r="F49" s="127">
        <v>145</v>
      </c>
      <c r="G49" s="161">
        <v>187</v>
      </c>
      <c r="H49" s="158">
        <v>171</v>
      </c>
      <c r="I49" s="127">
        <v>144</v>
      </c>
      <c r="J49" s="161">
        <v>181</v>
      </c>
      <c r="K49" s="151">
        <v>178</v>
      </c>
      <c r="L49" s="151">
        <v>184</v>
      </c>
      <c r="M49" s="152">
        <v>189</v>
      </c>
      <c r="N49" s="151"/>
      <c r="O49" s="150">
        <f t="shared" si="6"/>
        <v>621</v>
      </c>
      <c r="P49" s="146">
        <f t="shared" si="7"/>
        <v>490</v>
      </c>
      <c r="Q49" s="146">
        <f t="shared" si="8"/>
        <v>496</v>
      </c>
      <c r="R49" s="152">
        <f t="shared" si="9"/>
        <v>551</v>
      </c>
      <c r="S49" s="151"/>
      <c r="T49" s="146">
        <f t="shared" si="10"/>
        <v>2158</v>
      </c>
    </row>
    <row r="50" spans="1:20" ht="12">
      <c r="A50" s="207">
        <v>18</v>
      </c>
      <c r="B50" s="158">
        <v>126</v>
      </c>
      <c r="C50" s="127">
        <v>131</v>
      </c>
      <c r="D50" s="127">
        <v>92</v>
      </c>
      <c r="E50" s="158">
        <v>72</v>
      </c>
      <c r="F50" s="127">
        <v>66</v>
      </c>
      <c r="G50" s="161">
        <v>74</v>
      </c>
      <c r="H50" s="158">
        <v>85</v>
      </c>
      <c r="I50" s="127">
        <v>72</v>
      </c>
      <c r="J50" s="161">
        <v>73</v>
      </c>
      <c r="K50" s="151">
        <v>72</v>
      </c>
      <c r="L50" s="151">
        <v>84</v>
      </c>
      <c r="M50" s="152">
        <v>90</v>
      </c>
      <c r="N50" s="151"/>
      <c r="O50" s="150">
        <f t="shared" si="6"/>
        <v>349</v>
      </c>
      <c r="P50" s="146">
        <f t="shared" si="7"/>
        <v>212</v>
      </c>
      <c r="Q50" s="146">
        <f t="shared" si="8"/>
        <v>230</v>
      </c>
      <c r="R50" s="152">
        <f t="shared" si="9"/>
        <v>246</v>
      </c>
      <c r="S50" s="151"/>
      <c r="T50" s="146">
        <f t="shared" si="10"/>
        <v>1037</v>
      </c>
    </row>
    <row r="51" spans="1:20" ht="12">
      <c r="A51" s="207">
        <v>19</v>
      </c>
      <c r="B51" s="158">
        <v>32</v>
      </c>
      <c r="C51" s="127">
        <v>32</v>
      </c>
      <c r="D51" s="127">
        <v>19</v>
      </c>
      <c r="E51" s="158">
        <v>22</v>
      </c>
      <c r="F51" s="127">
        <v>14</v>
      </c>
      <c r="G51" s="161">
        <v>17</v>
      </c>
      <c r="H51" s="158">
        <v>12</v>
      </c>
      <c r="I51" s="127">
        <v>11</v>
      </c>
      <c r="J51" s="161">
        <v>10</v>
      </c>
      <c r="K51" s="151">
        <v>17</v>
      </c>
      <c r="L51" s="151">
        <v>23</v>
      </c>
      <c r="M51" s="152">
        <v>18</v>
      </c>
      <c r="N51" s="151"/>
      <c r="O51" s="150">
        <f t="shared" si="6"/>
        <v>83</v>
      </c>
      <c r="P51" s="146">
        <f t="shared" si="7"/>
        <v>53</v>
      </c>
      <c r="Q51" s="146">
        <f t="shared" si="8"/>
        <v>33</v>
      </c>
      <c r="R51" s="152">
        <f t="shared" si="9"/>
        <v>58</v>
      </c>
      <c r="S51" s="151"/>
      <c r="T51" s="146">
        <f t="shared" si="10"/>
        <v>227</v>
      </c>
    </row>
    <row r="52" spans="1:20" ht="12">
      <c r="A52" s="207">
        <v>20</v>
      </c>
      <c r="B52" s="158">
        <v>81</v>
      </c>
      <c r="C52" s="127">
        <v>68</v>
      </c>
      <c r="D52" s="127">
        <v>48</v>
      </c>
      <c r="E52" s="158">
        <v>56</v>
      </c>
      <c r="F52" s="127">
        <v>58</v>
      </c>
      <c r="G52" s="161">
        <v>57</v>
      </c>
      <c r="H52" s="158">
        <v>54</v>
      </c>
      <c r="I52" s="127">
        <v>55</v>
      </c>
      <c r="J52" s="161">
        <v>48</v>
      </c>
      <c r="K52" s="151">
        <v>47</v>
      </c>
      <c r="L52" s="151">
        <v>53</v>
      </c>
      <c r="M52" s="152">
        <v>39</v>
      </c>
      <c r="N52" s="151"/>
      <c r="O52" s="150">
        <f t="shared" si="6"/>
        <v>197</v>
      </c>
      <c r="P52" s="146">
        <f t="shared" si="7"/>
        <v>171</v>
      </c>
      <c r="Q52" s="146">
        <f t="shared" si="8"/>
        <v>157</v>
      </c>
      <c r="R52" s="152">
        <f t="shared" si="9"/>
        <v>139</v>
      </c>
      <c r="S52" s="151"/>
      <c r="T52" s="146">
        <f t="shared" si="10"/>
        <v>664</v>
      </c>
    </row>
    <row r="53" spans="1:20" ht="12">
      <c r="A53" s="207">
        <v>21</v>
      </c>
      <c r="B53" s="158">
        <v>188</v>
      </c>
      <c r="C53" s="127">
        <v>190</v>
      </c>
      <c r="D53" s="127">
        <v>146</v>
      </c>
      <c r="E53" s="158">
        <v>135</v>
      </c>
      <c r="F53" s="127">
        <v>121</v>
      </c>
      <c r="G53" s="161">
        <v>135</v>
      </c>
      <c r="H53" s="158">
        <v>126</v>
      </c>
      <c r="I53" s="127">
        <v>138</v>
      </c>
      <c r="J53" s="161">
        <v>169</v>
      </c>
      <c r="K53" s="151">
        <v>160</v>
      </c>
      <c r="L53" s="151">
        <v>155</v>
      </c>
      <c r="M53" s="152">
        <v>136</v>
      </c>
      <c r="N53" s="151"/>
      <c r="O53" s="150">
        <f t="shared" si="6"/>
        <v>524</v>
      </c>
      <c r="P53" s="146">
        <f t="shared" si="7"/>
        <v>391</v>
      </c>
      <c r="Q53" s="146">
        <f t="shared" si="8"/>
        <v>433</v>
      </c>
      <c r="R53" s="152">
        <f t="shared" si="9"/>
        <v>451</v>
      </c>
      <c r="S53" s="151"/>
      <c r="T53" s="146">
        <f t="shared" si="10"/>
        <v>1799</v>
      </c>
    </row>
    <row r="54" spans="1:20" ht="12">
      <c r="A54" s="207">
        <v>22</v>
      </c>
      <c r="B54" s="158">
        <v>525</v>
      </c>
      <c r="C54" s="127">
        <v>510</v>
      </c>
      <c r="D54" s="127">
        <v>391</v>
      </c>
      <c r="E54" s="158">
        <v>375</v>
      </c>
      <c r="F54" s="127">
        <v>344</v>
      </c>
      <c r="G54" s="161">
        <v>365</v>
      </c>
      <c r="H54" s="158">
        <v>370</v>
      </c>
      <c r="I54" s="127">
        <v>339</v>
      </c>
      <c r="J54" s="161">
        <v>331</v>
      </c>
      <c r="K54" s="151">
        <v>351</v>
      </c>
      <c r="L54" s="151">
        <v>341</v>
      </c>
      <c r="M54" s="152">
        <v>357</v>
      </c>
      <c r="N54" s="151"/>
      <c r="O54" s="150">
        <f t="shared" si="6"/>
        <v>1426</v>
      </c>
      <c r="P54" s="146">
        <f t="shared" si="7"/>
        <v>1084</v>
      </c>
      <c r="Q54" s="146">
        <f t="shared" si="8"/>
        <v>1040</v>
      </c>
      <c r="R54" s="152">
        <f t="shared" si="9"/>
        <v>1049</v>
      </c>
      <c r="S54" s="151"/>
      <c r="T54" s="146">
        <f t="shared" si="10"/>
        <v>4599</v>
      </c>
    </row>
    <row r="55" spans="1:20" ht="12">
      <c r="A55" s="207">
        <v>23</v>
      </c>
      <c r="B55" s="158">
        <v>959</v>
      </c>
      <c r="C55" s="127">
        <v>941</v>
      </c>
      <c r="D55" s="127">
        <v>739</v>
      </c>
      <c r="E55" s="158">
        <v>737</v>
      </c>
      <c r="F55" s="127">
        <v>724</v>
      </c>
      <c r="G55" s="161">
        <v>755</v>
      </c>
      <c r="H55" s="158">
        <v>702</v>
      </c>
      <c r="I55" s="127">
        <v>634</v>
      </c>
      <c r="J55" s="161">
        <v>646</v>
      </c>
      <c r="K55" s="151">
        <v>569</v>
      </c>
      <c r="L55" s="151">
        <v>549</v>
      </c>
      <c r="M55" s="152">
        <v>593</v>
      </c>
      <c r="N55" s="151"/>
      <c r="O55" s="150">
        <f t="shared" si="6"/>
        <v>2639</v>
      </c>
      <c r="P55" s="146">
        <f t="shared" si="7"/>
        <v>2216</v>
      </c>
      <c r="Q55" s="146">
        <f t="shared" si="8"/>
        <v>1982</v>
      </c>
      <c r="R55" s="152">
        <f t="shared" si="9"/>
        <v>1711</v>
      </c>
      <c r="S55" s="151"/>
      <c r="T55" s="146">
        <f t="shared" si="10"/>
        <v>8548</v>
      </c>
    </row>
    <row r="56" spans="1:24" ht="12.75" thickBot="1">
      <c r="A56" s="207">
        <v>24</v>
      </c>
      <c r="B56" s="158">
        <v>141</v>
      </c>
      <c r="C56" s="127">
        <v>136</v>
      </c>
      <c r="D56" s="127">
        <v>97</v>
      </c>
      <c r="E56" s="162">
        <v>100</v>
      </c>
      <c r="F56" s="163">
        <v>85</v>
      </c>
      <c r="G56" s="164">
        <v>73</v>
      </c>
      <c r="H56" s="158">
        <v>84</v>
      </c>
      <c r="I56" s="127">
        <v>80</v>
      </c>
      <c r="J56" s="161">
        <v>81</v>
      </c>
      <c r="K56" s="151">
        <v>83</v>
      </c>
      <c r="L56" s="151">
        <v>87</v>
      </c>
      <c r="M56" s="152">
        <v>76</v>
      </c>
      <c r="N56" s="151"/>
      <c r="O56" s="153">
        <f t="shared" si="6"/>
        <v>374</v>
      </c>
      <c r="P56" s="173">
        <f t="shared" si="7"/>
        <v>258</v>
      </c>
      <c r="Q56" s="173">
        <f t="shared" si="8"/>
        <v>245</v>
      </c>
      <c r="R56" s="154">
        <f t="shared" si="9"/>
        <v>246</v>
      </c>
      <c r="S56" s="151"/>
      <c r="T56" s="146">
        <f t="shared" si="10"/>
        <v>1123</v>
      </c>
      <c r="X56" s="126"/>
    </row>
    <row r="57" spans="1:20" ht="12.75" thickBot="1">
      <c r="A57" s="155" t="s">
        <v>4</v>
      </c>
      <c r="B57" s="138">
        <f aca="true" t="shared" si="11" ref="B57:K57">SUM(B33:B56)</f>
        <v>5830</v>
      </c>
      <c r="C57" s="139">
        <f t="shared" si="11"/>
        <v>5592</v>
      </c>
      <c r="D57" s="139">
        <f t="shared" si="11"/>
        <v>4476</v>
      </c>
      <c r="E57" s="140">
        <f t="shared" si="11"/>
        <v>4417</v>
      </c>
      <c r="F57" s="140">
        <f t="shared" si="11"/>
        <v>4221</v>
      </c>
      <c r="G57" s="140">
        <f t="shared" si="11"/>
        <v>4372</v>
      </c>
      <c r="H57" s="141">
        <f t="shared" si="11"/>
        <v>4085</v>
      </c>
      <c r="I57" s="141">
        <f t="shared" si="11"/>
        <v>3773</v>
      </c>
      <c r="J57" s="141">
        <f t="shared" si="11"/>
        <v>3856</v>
      </c>
      <c r="K57" s="142">
        <f t="shared" si="11"/>
        <v>3845</v>
      </c>
      <c r="L57" s="142">
        <f>SUM(L33:L56)</f>
        <v>3879</v>
      </c>
      <c r="M57" s="143">
        <f>SUM(M33:M56)</f>
        <v>3990</v>
      </c>
      <c r="N57" s="208"/>
      <c r="O57" s="174">
        <f>SUM(O33:O56)</f>
        <v>15898</v>
      </c>
      <c r="P57" s="175">
        <f>SUM(P33:P56)</f>
        <v>13010</v>
      </c>
      <c r="Q57" s="177">
        <f>SUM(Q33:Q56)</f>
        <v>11714</v>
      </c>
      <c r="R57" s="176">
        <f>SUM(R33:R56)</f>
        <v>11714</v>
      </c>
      <c r="S57" s="208"/>
      <c r="T57" s="144">
        <f>SUM(T33:T56)</f>
        <v>52336</v>
      </c>
    </row>
    <row r="58" spans="1:20" ht="12.75" thickBot="1">
      <c r="A58" s="212"/>
      <c r="B58" s="213"/>
      <c r="C58" s="213"/>
      <c r="D58" s="213"/>
      <c r="E58" s="213"/>
      <c r="F58" s="213"/>
      <c r="G58" s="213"/>
      <c r="H58" s="213"/>
      <c r="I58" s="213"/>
      <c r="J58" s="213"/>
      <c r="K58" s="213"/>
      <c r="L58" s="213"/>
      <c r="M58" s="213"/>
      <c r="N58" s="213"/>
      <c r="O58" s="213"/>
      <c r="P58" s="213"/>
      <c r="Q58" s="213"/>
      <c r="R58" s="213"/>
      <c r="S58" s="213"/>
      <c r="T58" s="214"/>
    </row>
    <row r="59" ht="12.75" thickBot="1"/>
    <row r="60" spans="1:20" ht="12.75" thickBot="1">
      <c r="A60" s="215"/>
      <c r="B60" s="272" t="s">
        <v>209</v>
      </c>
      <c r="C60" s="273"/>
      <c r="D60" s="273"/>
      <c r="E60" s="273"/>
      <c r="F60" s="273"/>
      <c r="G60" s="273"/>
      <c r="H60" s="273"/>
      <c r="I60" s="273"/>
      <c r="J60" s="273"/>
      <c r="K60" s="273"/>
      <c r="L60" s="273"/>
      <c r="M60" s="274"/>
      <c r="N60" s="148"/>
      <c r="O60" s="148"/>
      <c r="P60" s="148"/>
      <c r="Q60" s="148"/>
      <c r="R60" s="148"/>
      <c r="S60" s="148"/>
      <c r="T60" s="149"/>
    </row>
    <row r="61" spans="1:20" ht="12.75" thickBot="1">
      <c r="A61" s="136" t="s">
        <v>178</v>
      </c>
      <c r="B61" s="130">
        <v>201710</v>
      </c>
      <c r="C61" s="131">
        <v>201711</v>
      </c>
      <c r="D61" s="170">
        <v>201712</v>
      </c>
      <c r="E61" s="166">
        <v>201801</v>
      </c>
      <c r="F61" s="132">
        <v>201802</v>
      </c>
      <c r="G61" s="167">
        <v>201803</v>
      </c>
      <c r="H61" s="165">
        <v>201804</v>
      </c>
      <c r="I61" s="133">
        <v>201805</v>
      </c>
      <c r="J61" s="168">
        <v>201806</v>
      </c>
      <c r="K61" s="169">
        <v>201807</v>
      </c>
      <c r="L61" s="134">
        <v>201808</v>
      </c>
      <c r="M61" s="135">
        <v>201809</v>
      </c>
      <c r="N61" s="151"/>
      <c r="O61" s="178">
        <v>201704</v>
      </c>
      <c r="P61" s="179">
        <v>201801</v>
      </c>
      <c r="Q61" s="181">
        <v>201802</v>
      </c>
      <c r="R61" s="180">
        <v>201803</v>
      </c>
      <c r="S61" s="151"/>
      <c r="T61" s="137" t="s">
        <v>152</v>
      </c>
    </row>
    <row r="62" spans="1:20" ht="12">
      <c r="A62" s="207">
        <v>1</v>
      </c>
      <c r="B62" s="156">
        <v>1</v>
      </c>
      <c r="C62" s="157">
        <v>1</v>
      </c>
      <c r="D62" s="157">
        <v>0</v>
      </c>
      <c r="E62" s="156">
        <v>1</v>
      </c>
      <c r="F62" s="157">
        <v>2</v>
      </c>
      <c r="G62" s="160">
        <v>0</v>
      </c>
      <c r="H62" s="156">
        <v>0</v>
      </c>
      <c r="I62" s="157">
        <v>0</v>
      </c>
      <c r="J62" s="160">
        <v>0</v>
      </c>
      <c r="K62" s="148">
        <v>0</v>
      </c>
      <c r="L62" s="148">
        <v>0</v>
      </c>
      <c r="M62" s="149">
        <v>2</v>
      </c>
      <c r="N62" s="151"/>
      <c r="O62" s="147">
        <f>SUM(B62:D62)</f>
        <v>2</v>
      </c>
      <c r="P62" s="145">
        <f>SUM(E62:G62)</f>
        <v>3</v>
      </c>
      <c r="Q62" s="145">
        <f>SUM(H62:J62)</f>
        <v>0</v>
      </c>
      <c r="R62" s="149">
        <f>SUM(K62:M62)</f>
        <v>2</v>
      </c>
      <c r="S62" s="151"/>
      <c r="T62" s="145">
        <f>SUM(O62:R62)</f>
        <v>7</v>
      </c>
    </row>
    <row r="63" spans="1:20" ht="12">
      <c r="A63" s="207">
        <v>2</v>
      </c>
      <c r="B63" s="158">
        <v>0</v>
      </c>
      <c r="C63" s="127">
        <v>0</v>
      </c>
      <c r="D63" s="127">
        <v>0</v>
      </c>
      <c r="E63" s="158">
        <v>1</v>
      </c>
      <c r="F63" s="127">
        <v>0</v>
      </c>
      <c r="G63" s="161">
        <v>0</v>
      </c>
      <c r="H63" s="158">
        <v>0</v>
      </c>
      <c r="I63" s="127">
        <v>0</v>
      </c>
      <c r="J63" s="161">
        <v>0</v>
      </c>
      <c r="K63" s="151">
        <v>0</v>
      </c>
      <c r="L63" s="151">
        <v>0</v>
      </c>
      <c r="M63" s="152">
        <v>0</v>
      </c>
      <c r="N63" s="151"/>
      <c r="O63" s="150">
        <f aca="true" t="shared" si="12" ref="O63:O85">SUM(B63:D63)</f>
        <v>0</v>
      </c>
      <c r="P63" s="146">
        <f aca="true" t="shared" si="13" ref="P63:P85">SUM(E63:G63)</f>
        <v>1</v>
      </c>
      <c r="Q63" s="146">
        <f aca="true" t="shared" si="14" ref="Q63:Q85">SUM(H63:J63)</f>
        <v>0</v>
      </c>
      <c r="R63" s="152">
        <f aca="true" t="shared" si="15" ref="R63:R85">SUM(K63:M63)</f>
        <v>0</v>
      </c>
      <c r="S63" s="151"/>
      <c r="T63" s="146">
        <f aca="true" t="shared" si="16" ref="T63:T85">SUM(O63:R63)</f>
        <v>1</v>
      </c>
    </row>
    <row r="64" spans="1:20" ht="12">
      <c r="A64" s="207">
        <v>3</v>
      </c>
      <c r="B64" s="158">
        <v>1</v>
      </c>
      <c r="C64" s="127">
        <v>0</v>
      </c>
      <c r="D64" s="127">
        <v>0</v>
      </c>
      <c r="E64" s="158">
        <v>0</v>
      </c>
      <c r="F64" s="127">
        <v>0</v>
      </c>
      <c r="G64" s="161">
        <v>0</v>
      </c>
      <c r="H64" s="158">
        <v>0</v>
      </c>
      <c r="I64" s="127">
        <v>1</v>
      </c>
      <c r="J64" s="161">
        <v>0</v>
      </c>
      <c r="K64" s="151">
        <v>0</v>
      </c>
      <c r="L64" s="151">
        <v>0</v>
      </c>
      <c r="M64" s="152">
        <v>0</v>
      </c>
      <c r="N64" s="151"/>
      <c r="O64" s="150">
        <f t="shared" si="12"/>
        <v>1</v>
      </c>
      <c r="P64" s="146">
        <f t="shared" si="13"/>
        <v>0</v>
      </c>
      <c r="Q64" s="146">
        <f t="shared" si="14"/>
        <v>1</v>
      </c>
      <c r="R64" s="152">
        <f t="shared" si="15"/>
        <v>0</v>
      </c>
      <c r="S64" s="151"/>
      <c r="T64" s="146">
        <f t="shared" si="16"/>
        <v>2</v>
      </c>
    </row>
    <row r="65" spans="1:20" ht="12">
      <c r="A65" s="207">
        <v>4</v>
      </c>
      <c r="B65" s="158">
        <v>1</v>
      </c>
      <c r="C65" s="127">
        <v>1</v>
      </c>
      <c r="D65" s="127">
        <v>2</v>
      </c>
      <c r="E65" s="158">
        <v>1</v>
      </c>
      <c r="F65" s="127">
        <v>0</v>
      </c>
      <c r="G65" s="161">
        <v>0</v>
      </c>
      <c r="H65" s="158">
        <v>1</v>
      </c>
      <c r="I65" s="127">
        <v>1</v>
      </c>
      <c r="J65" s="161">
        <v>1</v>
      </c>
      <c r="K65" s="151">
        <v>1</v>
      </c>
      <c r="L65" s="151">
        <v>2</v>
      </c>
      <c r="M65" s="152">
        <v>1</v>
      </c>
      <c r="N65" s="151"/>
      <c r="O65" s="150">
        <f t="shared" si="12"/>
        <v>4</v>
      </c>
      <c r="P65" s="146">
        <f t="shared" si="13"/>
        <v>1</v>
      </c>
      <c r="Q65" s="146">
        <f t="shared" si="14"/>
        <v>3</v>
      </c>
      <c r="R65" s="152">
        <f t="shared" si="15"/>
        <v>4</v>
      </c>
      <c r="S65" s="151"/>
      <c r="T65" s="146">
        <f t="shared" si="16"/>
        <v>12</v>
      </c>
    </row>
    <row r="66" spans="1:20" ht="12">
      <c r="A66" s="207">
        <v>5</v>
      </c>
      <c r="B66" s="158">
        <v>6</v>
      </c>
      <c r="C66" s="127">
        <v>3</v>
      </c>
      <c r="D66" s="127">
        <v>1</v>
      </c>
      <c r="E66" s="158">
        <v>1</v>
      </c>
      <c r="F66" s="127">
        <v>2</v>
      </c>
      <c r="G66" s="161">
        <v>2</v>
      </c>
      <c r="H66" s="158">
        <v>1</v>
      </c>
      <c r="I66" s="127">
        <v>2</v>
      </c>
      <c r="J66" s="161">
        <v>2</v>
      </c>
      <c r="K66" s="151">
        <v>1</v>
      </c>
      <c r="L66" s="151">
        <v>2</v>
      </c>
      <c r="M66" s="152">
        <v>1</v>
      </c>
      <c r="N66" s="151"/>
      <c r="O66" s="150">
        <f t="shared" si="12"/>
        <v>10</v>
      </c>
      <c r="P66" s="146">
        <f t="shared" si="13"/>
        <v>5</v>
      </c>
      <c r="Q66" s="146">
        <f t="shared" si="14"/>
        <v>5</v>
      </c>
      <c r="R66" s="152">
        <f t="shared" si="15"/>
        <v>4</v>
      </c>
      <c r="S66" s="151"/>
      <c r="T66" s="146">
        <f t="shared" si="16"/>
        <v>24</v>
      </c>
    </row>
    <row r="67" spans="1:20" ht="12">
      <c r="A67" s="207">
        <v>6</v>
      </c>
      <c r="B67" s="158">
        <v>0</v>
      </c>
      <c r="C67" s="127">
        <v>0</v>
      </c>
      <c r="D67" s="127">
        <v>0</v>
      </c>
      <c r="E67" s="158">
        <v>1</v>
      </c>
      <c r="F67" s="127">
        <v>1</v>
      </c>
      <c r="G67" s="161">
        <v>1</v>
      </c>
      <c r="H67" s="158">
        <v>0</v>
      </c>
      <c r="I67" s="127">
        <v>0</v>
      </c>
      <c r="J67" s="161">
        <v>0</v>
      </c>
      <c r="K67" s="151">
        <v>0</v>
      </c>
      <c r="L67" s="151">
        <v>0</v>
      </c>
      <c r="M67" s="152">
        <v>0</v>
      </c>
      <c r="N67" s="151"/>
      <c r="O67" s="150">
        <f t="shared" si="12"/>
        <v>0</v>
      </c>
      <c r="P67" s="146">
        <f t="shared" si="13"/>
        <v>3</v>
      </c>
      <c r="Q67" s="146">
        <f t="shared" si="14"/>
        <v>0</v>
      </c>
      <c r="R67" s="152">
        <f t="shared" si="15"/>
        <v>0</v>
      </c>
      <c r="S67" s="151"/>
      <c r="T67" s="146">
        <f t="shared" si="16"/>
        <v>3</v>
      </c>
    </row>
    <row r="68" spans="1:20" ht="12">
      <c r="A68" s="207">
        <v>7</v>
      </c>
      <c r="B68" s="158">
        <v>0</v>
      </c>
      <c r="C68" s="127">
        <v>0</v>
      </c>
      <c r="D68" s="127">
        <v>0</v>
      </c>
      <c r="E68" s="158">
        <v>1</v>
      </c>
      <c r="F68" s="127">
        <v>0</v>
      </c>
      <c r="G68" s="161">
        <v>0</v>
      </c>
      <c r="H68" s="158">
        <v>0</v>
      </c>
      <c r="I68" s="127">
        <v>0</v>
      </c>
      <c r="J68" s="161">
        <v>0</v>
      </c>
      <c r="K68" s="151">
        <v>0</v>
      </c>
      <c r="L68" s="151">
        <v>0</v>
      </c>
      <c r="M68" s="152">
        <v>0</v>
      </c>
      <c r="N68" s="151"/>
      <c r="O68" s="150">
        <f t="shared" si="12"/>
        <v>0</v>
      </c>
      <c r="P68" s="146">
        <f t="shared" si="13"/>
        <v>1</v>
      </c>
      <c r="Q68" s="146">
        <f t="shared" si="14"/>
        <v>0</v>
      </c>
      <c r="R68" s="152">
        <f t="shared" si="15"/>
        <v>0</v>
      </c>
      <c r="S68" s="151"/>
      <c r="T68" s="146">
        <f t="shared" si="16"/>
        <v>1</v>
      </c>
    </row>
    <row r="69" spans="1:20" ht="12">
      <c r="A69" s="207">
        <v>8</v>
      </c>
      <c r="B69" s="158">
        <v>10</v>
      </c>
      <c r="C69" s="127">
        <v>6</v>
      </c>
      <c r="D69" s="127">
        <v>4</v>
      </c>
      <c r="E69" s="158">
        <v>1</v>
      </c>
      <c r="F69" s="127">
        <v>3</v>
      </c>
      <c r="G69" s="161">
        <v>2</v>
      </c>
      <c r="H69" s="158">
        <v>3</v>
      </c>
      <c r="I69" s="127">
        <v>0</v>
      </c>
      <c r="J69" s="161">
        <v>4</v>
      </c>
      <c r="K69" s="151">
        <v>2</v>
      </c>
      <c r="L69" s="151">
        <v>3</v>
      </c>
      <c r="M69" s="152">
        <v>2</v>
      </c>
      <c r="N69" s="151"/>
      <c r="O69" s="150">
        <f t="shared" si="12"/>
        <v>20</v>
      </c>
      <c r="P69" s="146">
        <f t="shared" si="13"/>
        <v>6</v>
      </c>
      <c r="Q69" s="146">
        <f t="shared" si="14"/>
        <v>7</v>
      </c>
      <c r="R69" s="152">
        <f t="shared" si="15"/>
        <v>7</v>
      </c>
      <c r="S69" s="151"/>
      <c r="T69" s="146">
        <f t="shared" si="16"/>
        <v>40</v>
      </c>
    </row>
    <row r="70" spans="1:20" ht="12">
      <c r="A70" s="207">
        <v>9</v>
      </c>
      <c r="B70" s="158">
        <v>1</v>
      </c>
      <c r="C70" s="127">
        <v>0</v>
      </c>
      <c r="D70" s="127">
        <v>1</v>
      </c>
      <c r="E70" s="158">
        <v>1</v>
      </c>
      <c r="F70" s="127">
        <v>1</v>
      </c>
      <c r="G70" s="161">
        <v>1</v>
      </c>
      <c r="H70" s="158">
        <v>1</v>
      </c>
      <c r="I70" s="127">
        <v>1</v>
      </c>
      <c r="J70" s="161">
        <v>0</v>
      </c>
      <c r="K70" s="151">
        <v>1</v>
      </c>
      <c r="L70" s="151">
        <v>0</v>
      </c>
      <c r="M70" s="152">
        <v>0</v>
      </c>
      <c r="N70" s="151"/>
      <c r="O70" s="150">
        <f t="shared" si="12"/>
        <v>2</v>
      </c>
      <c r="P70" s="146">
        <f t="shared" si="13"/>
        <v>3</v>
      </c>
      <c r="Q70" s="146">
        <f t="shared" si="14"/>
        <v>2</v>
      </c>
      <c r="R70" s="152">
        <f t="shared" si="15"/>
        <v>1</v>
      </c>
      <c r="S70" s="151"/>
      <c r="T70" s="146">
        <f t="shared" si="16"/>
        <v>8</v>
      </c>
    </row>
    <row r="71" spans="1:20" ht="12">
      <c r="A71" s="207">
        <v>10</v>
      </c>
      <c r="B71" s="158">
        <v>7</v>
      </c>
      <c r="C71" s="127">
        <v>5</v>
      </c>
      <c r="D71" s="127">
        <v>4</v>
      </c>
      <c r="E71" s="158">
        <v>4</v>
      </c>
      <c r="F71" s="127">
        <v>7</v>
      </c>
      <c r="G71" s="161">
        <v>2</v>
      </c>
      <c r="H71" s="158">
        <v>4</v>
      </c>
      <c r="I71" s="127">
        <v>2</v>
      </c>
      <c r="J71" s="161">
        <v>1</v>
      </c>
      <c r="K71" s="151">
        <v>0</v>
      </c>
      <c r="L71" s="151">
        <v>2</v>
      </c>
      <c r="M71" s="152">
        <v>2</v>
      </c>
      <c r="N71" s="151"/>
      <c r="O71" s="150">
        <f t="shared" si="12"/>
        <v>16</v>
      </c>
      <c r="P71" s="146">
        <f t="shared" si="13"/>
        <v>13</v>
      </c>
      <c r="Q71" s="146">
        <f t="shared" si="14"/>
        <v>7</v>
      </c>
      <c r="R71" s="152">
        <f t="shared" si="15"/>
        <v>4</v>
      </c>
      <c r="S71" s="151"/>
      <c r="T71" s="146">
        <f t="shared" si="16"/>
        <v>40</v>
      </c>
    </row>
    <row r="72" spans="1:20" ht="12">
      <c r="A72" s="207">
        <v>11</v>
      </c>
      <c r="B72" s="158">
        <v>9</v>
      </c>
      <c r="C72" s="127">
        <v>16</v>
      </c>
      <c r="D72" s="127">
        <v>8</v>
      </c>
      <c r="E72" s="158">
        <v>11</v>
      </c>
      <c r="F72" s="127">
        <v>12</v>
      </c>
      <c r="G72" s="161">
        <v>12</v>
      </c>
      <c r="H72" s="158">
        <v>10</v>
      </c>
      <c r="I72" s="127">
        <v>8</v>
      </c>
      <c r="J72" s="161">
        <v>10</v>
      </c>
      <c r="K72" s="151">
        <v>5</v>
      </c>
      <c r="L72" s="151">
        <v>5</v>
      </c>
      <c r="M72" s="152">
        <v>10</v>
      </c>
      <c r="N72" s="151"/>
      <c r="O72" s="150">
        <f t="shared" si="12"/>
        <v>33</v>
      </c>
      <c r="P72" s="146">
        <f t="shared" si="13"/>
        <v>35</v>
      </c>
      <c r="Q72" s="146">
        <f t="shared" si="14"/>
        <v>28</v>
      </c>
      <c r="R72" s="152">
        <f t="shared" si="15"/>
        <v>20</v>
      </c>
      <c r="S72" s="151"/>
      <c r="T72" s="146">
        <f t="shared" si="16"/>
        <v>116</v>
      </c>
    </row>
    <row r="73" spans="1:20" ht="12">
      <c r="A73" s="207">
        <v>12</v>
      </c>
      <c r="B73" s="158">
        <v>21</v>
      </c>
      <c r="C73" s="127">
        <v>18</v>
      </c>
      <c r="D73" s="127">
        <v>16</v>
      </c>
      <c r="E73" s="158">
        <v>30</v>
      </c>
      <c r="F73" s="127">
        <v>25</v>
      </c>
      <c r="G73" s="161">
        <v>30</v>
      </c>
      <c r="H73" s="158">
        <v>18</v>
      </c>
      <c r="I73" s="127">
        <v>20</v>
      </c>
      <c r="J73" s="161">
        <v>20</v>
      </c>
      <c r="K73" s="151">
        <v>22</v>
      </c>
      <c r="L73" s="151">
        <v>28</v>
      </c>
      <c r="M73" s="152">
        <v>26</v>
      </c>
      <c r="N73" s="151"/>
      <c r="O73" s="150">
        <f t="shared" si="12"/>
        <v>55</v>
      </c>
      <c r="P73" s="146">
        <f t="shared" si="13"/>
        <v>85</v>
      </c>
      <c r="Q73" s="146">
        <f t="shared" si="14"/>
        <v>58</v>
      </c>
      <c r="R73" s="152">
        <f t="shared" si="15"/>
        <v>76</v>
      </c>
      <c r="S73" s="151"/>
      <c r="T73" s="146">
        <f t="shared" si="16"/>
        <v>274</v>
      </c>
    </row>
    <row r="74" spans="1:20" ht="12">
      <c r="A74" s="207">
        <v>13</v>
      </c>
      <c r="B74" s="158">
        <v>1</v>
      </c>
      <c r="C74" s="127">
        <v>0</v>
      </c>
      <c r="D74" s="127">
        <v>1</v>
      </c>
      <c r="E74" s="158">
        <v>1</v>
      </c>
      <c r="F74" s="127">
        <v>0</v>
      </c>
      <c r="G74" s="161">
        <v>1</v>
      </c>
      <c r="H74" s="158">
        <v>0</v>
      </c>
      <c r="I74" s="127">
        <v>0</v>
      </c>
      <c r="J74" s="161">
        <v>1</v>
      </c>
      <c r="K74" s="151">
        <v>1</v>
      </c>
      <c r="L74" s="151">
        <v>0</v>
      </c>
      <c r="M74" s="152">
        <v>0</v>
      </c>
      <c r="N74" s="151"/>
      <c r="O74" s="150">
        <f t="shared" si="12"/>
        <v>2</v>
      </c>
      <c r="P74" s="146">
        <f t="shared" si="13"/>
        <v>2</v>
      </c>
      <c r="Q74" s="146">
        <f t="shared" si="14"/>
        <v>1</v>
      </c>
      <c r="R74" s="152">
        <f t="shared" si="15"/>
        <v>1</v>
      </c>
      <c r="S74" s="151"/>
      <c r="T74" s="146">
        <f t="shared" si="16"/>
        <v>6</v>
      </c>
    </row>
    <row r="75" spans="1:20" ht="12">
      <c r="A75" s="207">
        <v>14</v>
      </c>
      <c r="B75" s="158">
        <v>2</v>
      </c>
      <c r="C75" s="127">
        <v>1</v>
      </c>
      <c r="D75" s="127">
        <v>4</v>
      </c>
      <c r="E75" s="158">
        <v>5</v>
      </c>
      <c r="F75" s="127">
        <v>3</v>
      </c>
      <c r="G75" s="161">
        <v>4</v>
      </c>
      <c r="H75" s="158">
        <v>3</v>
      </c>
      <c r="I75" s="127">
        <v>3</v>
      </c>
      <c r="J75" s="161">
        <v>3</v>
      </c>
      <c r="K75" s="151">
        <v>1</v>
      </c>
      <c r="L75" s="151">
        <v>3</v>
      </c>
      <c r="M75" s="152">
        <v>2</v>
      </c>
      <c r="N75" s="151"/>
      <c r="O75" s="150">
        <f t="shared" si="12"/>
        <v>7</v>
      </c>
      <c r="P75" s="146">
        <f t="shared" si="13"/>
        <v>12</v>
      </c>
      <c r="Q75" s="146">
        <f t="shared" si="14"/>
        <v>9</v>
      </c>
      <c r="R75" s="152">
        <f t="shared" si="15"/>
        <v>6</v>
      </c>
      <c r="S75" s="151"/>
      <c r="T75" s="146">
        <f t="shared" si="16"/>
        <v>34</v>
      </c>
    </row>
    <row r="76" spans="1:20" ht="12">
      <c r="A76" s="207">
        <v>15</v>
      </c>
      <c r="B76" s="158">
        <v>13</v>
      </c>
      <c r="C76" s="127">
        <v>5</v>
      </c>
      <c r="D76" s="127">
        <v>5</v>
      </c>
      <c r="E76" s="158">
        <v>2</v>
      </c>
      <c r="F76" s="127">
        <v>4</v>
      </c>
      <c r="G76" s="161">
        <v>6</v>
      </c>
      <c r="H76" s="158">
        <v>4</v>
      </c>
      <c r="I76" s="127">
        <v>3</v>
      </c>
      <c r="J76" s="161">
        <v>3</v>
      </c>
      <c r="K76" s="151">
        <v>2</v>
      </c>
      <c r="L76" s="151">
        <v>0</v>
      </c>
      <c r="M76" s="152">
        <v>0</v>
      </c>
      <c r="N76" s="151"/>
      <c r="O76" s="150">
        <f t="shared" si="12"/>
        <v>23</v>
      </c>
      <c r="P76" s="146">
        <f t="shared" si="13"/>
        <v>12</v>
      </c>
      <c r="Q76" s="146">
        <f t="shared" si="14"/>
        <v>10</v>
      </c>
      <c r="R76" s="152">
        <f t="shared" si="15"/>
        <v>2</v>
      </c>
      <c r="S76" s="151"/>
      <c r="T76" s="146">
        <f t="shared" si="16"/>
        <v>47</v>
      </c>
    </row>
    <row r="77" spans="1:20" ht="12">
      <c r="A77" s="207">
        <v>16</v>
      </c>
      <c r="B77" s="158">
        <v>2</v>
      </c>
      <c r="C77" s="127">
        <v>2</v>
      </c>
      <c r="D77" s="127">
        <v>4</v>
      </c>
      <c r="E77" s="158">
        <v>9</v>
      </c>
      <c r="F77" s="127">
        <v>5</v>
      </c>
      <c r="G77" s="161">
        <v>8</v>
      </c>
      <c r="H77" s="158">
        <v>5</v>
      </c>
      <c r="I77" s="127">
        <v>5</v>
      </c>
      <c r="J77" s="161">
        <v>5</v>
      </c>
      <c r="K77" s="151">
        <v>4</v>
      </c>
      <c r="L77" s="151">
        <v>3</v>
      </c>
      <c r="M77" s="152">
        <v>7</v>
      </c>
      <c r="N77" s="151"/>
      <c r="O77" s="150">
        <f t="shared" si="12"/>
        <v>8</v>
      </c>
      <c r="P77" s="146">
        <f t="shared" si="13"/>
        <v>22</v>
      </c>
      <c r="Q77" s="146">
        <f t="shared" si="14"/>
        <v>15</v>
      </c>
      <c r="R77" s="152">
        <f t="shared" si="15"/>
        <v>14</v>
      </c>
      <c r="S77" s="151"/>
      <c r="T77" s="146">
        <f t="shared" si="16"/>
        <v>59</v>
      </c>
    </row>
    <row r="78" spans="1:20" ht="12">
      <c r="A78" s="207">
        <v>17</v>
      </c>
      <c r="B78" s="158">
        <v>4</v>
      </c>
      <c r="C78" s="127">
        <v>4</v>
      </c>
      <c r="D78" s="127">
        <v>7</v>
      </c>
      <c r="E78" s="158">
        <v>4</v>
      </c>
      <c r="F78" s="127">
        <v>3</v>
      </c>
      <c r="G78" s="161">
        <v>2</v>
      </c>
      <c r="H78" s="158">
        <v>2</v>
      </c>
      <c r="I78" s="127">
        <v>2</v>
      </c>
      <c r="J78" s="161">
        <v>2</v>
      </c>
      <c r="K78" s="151">
        <v>5</v>
      </c>
      <c r="L78" s="151">
        <v>0</v>
      </c>
      <c r="M78" s="152">
        <v>2</v>
      </c>
      <c r="N78" s="151"/>
      <c r="O78" s="150">
        <f t="shared" si="12"/>
        <v>15</v>
      </c>
      <c r="P78" s="146">
        <f t="shared" si="13"/>
        <v>9</v>
      </c>
      <c r="Q78" s="146">
        <f t="shared" si="14"/>
        <v>6</v>
      </c>
      <c r="R78" s="152">
        <f t="shared" si="15"/>
        <v>7</v>
      </c>
      <c r="S78" s="151"/>
      <c r="T78" s="146">
        <f t="shared" si="16"/>
        <v>37</v>
      </c>
    </row>
    <row r="79" spans="1:20" ht="12">
      <c r="A79" s="207">
        <v>18</v>
      </c>
      <c r="B79" s="158">
        <v>0</v>
      </c>
      <c r="C79" s="127">
        <v>1</v>
      </c>
      <c r="D79" s="127">
        <v>1</v>
      </c>
      <c r="E79" s="158">
        <v>0</v>
      </c>
      <c r="F79" s="127">
        <v>1</v>
      </c>
      <c r="G79" s="161">
        <v>0</v>
      </c>
      <c r="H79" s="158">
        <v>0</v>
      </c>
      <c r="I79" s="127">
        <v>0</v>
      </c>
      <c r="J79" s="161">
        <v>0</v>
      </c>
      <c r="K79" s="151">
        <v>1</v>
      </c>
      <c r="L79" s="151">
        <v>0</v>
      </c>
      <c r="M79" s="152">
        <v>0</v>
      </c>
      <c r="N79" s="151"/>
      <c r="O79" s="150">
        <f t="shared" si="12"/>
        <v>2</v>
      </c>
      <c r="P79" s="146">
        <f t="shared" si="13"/>
        <v>1</v>
      </c>
      <c r="Q79" s="146">
        <f t="shared" si="14"/>
        <v>0</v>
      </c>
      <c r="R79" s="152">
        <f t="shared" si="15"/>
        <v>1</v>
      </c>
      <c r="S79" s="151"/>
      <c r="T79" s="146">
        <f t="shared" si="16"/>
        <v>4</v>
      </c>
    </row>
    <row r="80" spans="1:20" ht="12">
      <c r="A80" s="207">
        <v>19</v>
      </c>
      <c r="B80" s="158">
        <v>1</v>
      </c>
      <c r="C80" s="127">
        <v>1</v>
      </c>
      <c r="D80" s="127">
        <v>0</v>
      </c>
      <c r="E80" s="158">
        <v>0</v>
      </c>
      <c r="F80" s="127">
        <v>0</v>
      </c>
      <c r="G80" s="161">
        <v>1</v>
      </c>
      <c r="H80" s="158">
        <v>0</v>
      </c>
      <c r="I80" s="127">
        <v>0</v>
      </c>
      <c r="J80" s="161">
        <v>0</v>
      </c>
      <c r="K80" s="151">
        <v>0</v>
      </c>
      <c r="L80" s="151">
        <v>0</v>
      </c>
      <c r="M80" s="152">
        <v>0</v>
      </c>
      <c r="N80" s="151"/>
      <c r="O80" s="150">
        <f t="shared" si="12"/>
        <v>2</v>
      </c>
      <c r="P80" s="146">
        <f t="shared" si="13"/>
        <v>1</v>
      </c>
      <c r="Q80" s="146">
        <f t="shared" si="14"/>
        <v>0</v>
      </c>
      <c r="R80" s="152">
        <f t="shared" si="15"/>
        <v>0</v>
      </c>
      <c r="S80" s="151"/>
      <c r="T80" s="146">
        <f t="shared" si="16"/>
        <v>3</v>
      </c>
    </row>
    <row r="81" spans="1:20" ht="12">
      <c r="A81" s="207">
        <v>20</v>
      </c>
      <c r="B81" s="158">
        <v>1</v>
      </c>
      <c r="C81" s="127">
        <v>0</v>
      </c>
      <c r="D81" s="127">
        <v>0</v>
      </c>
      <c r="E81" s="158">
        <v>1</v>
      </c>
      <c r="F81" s="127">
        <v>0</v>
      </c>
      <c r="G81" s="161">
        <v>1</v>
      </c>
      <c r="H81" s="158">
        <v>0</v>
      </c>
      <c r="I81" s="127">
        <v>1</v>
      </c>
      <c r="J81" s="161">
        <v>1</v>
      </c>
      <c r="K81" s="151">
        <v>0</v>
      </c>
      <c r="L81" s="151">
        <v>0</v>
      </c>
      <c r="M81" s="152">
        <v>1</v>
      </c>
      <c r="N81" s="151"/>
      <c r="O81" s="150">
        <f t="shared" si="12"/>
        <v>1</v>
      </c>
      <c r="P81" s="146">
        <f t="shared" si="13"/>
        <v>2</v>
      </c>
      <c r="Q81" s="146">
        <f t="shared" si="14"/>
        <v>2</v>
      </c>
      <c r="R81" s="152">
        <f t="shared" si="15"/>
        <v>1</v>
      </c>
      <c r="S81" s="151"/>
      <c r="T81" s="146">
        <f t="shared" si="16"/>
        <v>6</v>
      </c>
    </row>
    <row r="82" spans="1:20" ht="12">
      <c r="A82" s="207">
        <v>21</v>
      </c>
      <c r="B82" s="158">
        <v>15</v>
      </c>
      <c r="C82" s="127">
        <v>13</v>
      </c>
      <c r="D82" s="127">
        <v>13</v>
      </c>
      <c r="E82" s="158">
        <v>10</v>
      </c>
      <c r="F82" s="127">
        <v>7</v>
      </c>
      <c r="G82" s="161">
        <v>9</v>
      </c>
      <c r="H82" s="158">
        <v>6</v>
      </c>
      <c r="I82" s="127">
        <v>4</v>
      </c>
      <c r="J82" s="161">
        <v>8</v>
      </c>
      <c r="K82" s="151">
        <v>7</v>
      </c>
      <c r="L82" s="151">
        <v>9</v>
      </c>
      <c r="M82" s="152">
        <v>5</v>
      </c>
      <c r="N82" s="151"/>
      <c r="O82" s="150">
        <f t="shared" si="12"/>
        <v>41</v>
      </c>
      <c r="P82" s="146">
        <f t="shared" si="13"/>
        <v>26</v>
      </c>
      <c r="Q82" s="146">
        <f t="shared" si="14"/>
        <v>18</v>
      </c>
      <c r="R82" s="152">
        <f t="shared" si="15"/>
        <v>21</v>
      </c>
      <c r="S82" s="151"/>
      <c r="T82" s="146">
        <f t="shared" si="16"/>
        <v>106</v>
      </c>
    </row>
    <row r="83" spans="1:20" ht="12">
      <c r="A83" s="207">
        <v>22</v>
      </c>
      <c r="B83" s="158">
        <v>24</v>
      </c>
      <c r="C83" s="127">
        <v>20</v>
      </c>
      <c r="D83" s="127">
        <v>16</v>
      </c>
      <c r="E83" s="158">
        <v>15</v>
      </c>
      <c r="F83" s="127">
        <v>11</v>
      </c>
      <c r="G83" s="161">
        <v>9</v>
      </c>
      <c r="H83" s="158">
        <v>6</v>
      </c>
      <c r="I83" s="127">
        <v>4</v>
      </c>
      <c r="J83" s="161">
        <v>8</v>
      </c>
      <c r="K83" s="151">
        <v>10</v>
      </c>
      <c r="L83" s="151">
        <v>12</v>
      </c>
      <c r="M83" s="152">
        <v>11</v>
      </c>
      <c r="N83" s="151"/>
      <c r="O83" s="150">
        <f t="shared" si="12"/>
        <v>60</v>
      </c>
      <c r="P83" s="146">
        <f t="shared" si="13"/>
        <v>35</v>
      </c>
      <c r="Q83" s="146">
        <f t="shared" si="14"/>
        <v>18</v>
      </c>
      <c r="R83" s="152">
        <f t="shared" si="15"/>
        <v>33</v>
      </c>
      <c r="S83" s="151"/>
      <c r="T83" s="146">
        <f t="shared" si="16"/>
        <v>146</v>
      </c>
    </row>
    <row r="84" spans="1:20" ht="12">
      <c r="A84" s="207">
        <v>23</v>
      </c>
      <c r="B84" s="158">
        <v>23</v>
      </c>
      <c r="C84" s="127">
        <v>15</v>
      </c>
      <c r="D84" s="127">
        <v>9</v>
      </c>
      <c r="E84" s="158">
        <v>11</v>
      </c>
      <c r="F84" s="127">
        <v>14</v>
      </c>
      <c r="G84" s="161">
        <v>13</v>
      </c>
      <c r="H84" s="158">
        <v>8</v>
      </c>
      <c r="I84" s="127">
        <v>6</v>
      </c>
      <c r="J84" s="161">
        <v>7</v>
      </c>
      <c r="K84" s="151">
        <v>6</v>
      </c>
      <c r="L84" s="151">
        <v>11</v>
      </c>
      <c r="M84" s="152">
        <v>6</v>
      </c>
      <c r="N84" s="151"/>
      <c r="O84" s="150">
        <f t="shared" si="12"/>
        <v>47</v>
      </c>
      <c r="P84" s="146">
        <f t="shared" si="13"/>
        <v>38</v>
      </c>
      <c r="Q84" s="146">
        <f t="shared" si="14"/>
        <v>21</v>
      </c>
      <c r="R84" s="152">
        <f t="shared" si="15"/>
        <v>23</v>
      </c>
      <c r="S84" s="151"/>
      <c r="T84" s="146">
        <f t="shared" si="16"/>
        <v>129</v>
      </c>
    </row>
    <row r="85" spans="1:20" ht="12.75" thickBot="1">
      <c r="A85" s="207">
        <v>24</v>
      </c>
      <c r="B85" s="158">
        <v>2</v>
      </c>
      <c r="C85" s="127">
        <v>3</v>
      </c>
      <c r="D85" s="127">
        <v>1</v>
      </c>
      <c r="E85" s="162">
        <v>1</v>
      </c>
      <c r="F85" s="163">
        <v>1</v>
      </c>
      <c r="G85" s="164">
        <v>1</v>
      </c>
      <c r="H85" s="158">
        <v>1</v>
      </c>
      <c r="I85" s="127">
        <v>0</v>
      </c>
      <c r="J85" s="161">
        <v>1</v>
      </c>
      <c r="K85" s="151">
        <v>0</v>
      </c>
      <c r="L85" s="151">
        <v>0</v>
      </c>
      <c r="M85" s="152">
        <v>3</v>
      </c>
      <c r="N85" s="151"/>
      <c r="O85" s="153">
        <f t="shared" si="12"/>
        <v>6</v>
      </c>
      <c r="P85" s="173">
        <f t="shared" si="13"/>
        <v>3</v>
      </c>
      <c r="Q85" s="173">
        <f t="shared" si="14"/>
        <v>2</v>
      </c>
      <c r="R85" s="154">
        <f t="shared" si="15"/>
        <v>3</v>
      </c>
      <c r="S85" s="151"/>
      <c r="T85" s="146">
        <f t="shared" si="16"/>
        <v>14</v>
      </c>
    </row>
    <row r="86" spans="1:24" ht="12.75" thickBot="1">
      <c r="A86" s="155" t="s">
        <v>4</v>
      </c>
      <c r="B86" s="138">
        <f aca="true" t="shared" si="17" ref="B86:K86">SUM(B62:B85)</f>
        <v>145</v>
      </c>
      <c r="C86" s="139">
        <f t="shared" si="17"/>
        <v>115</v>
      </c>
      <c r="D86" s="139">
        <f t="shared" si="17"/>
        <v>97</v>
      </c>
      <c r="E86" s="140">
        <f t="shared" si="17"/>
        <v>112</v>
      </c>
      <c r="F86" s="140">
        <f t="shared" si="17"/>
        <v>102</v>
      </c>
      <c r="G86" s="140">
        <f t="shared" si="17"/>
        <v>105</v>
      </c>
      <c r="H86" s="141">
        <f t="shared" si="17"/>
        <v>73</v>
      </c>
      <c r="I86" s="141">
        <f t="shared" si="17"/>
        <v>63</v>
      </c>
      <c r="J86" s="141">
        <f t="shared" si="17"/>
        <v>77</v>
      </c>
      <c r="K86" s="142">
        <f t="shared" si="17"/>
        <v>69</v>
      </c>
      <c r="L86" s="142">
        <f>SUM(L62:L85)</f>
        <v>80</v>
      </c>
      <c r="M86" s="143">
        <f>SUM(M62:M85)</f>
        <v>81</v>
      </c>
      <c r="N86" s="208"/>
      <c r="O86" s="174">
        <f>SUM(O62:O85)</f>
        <v>357</v>
      </c>
      <c r="P86" s="175">
        <f>SUM(P62:P85)</f>
        <v>319</v>
      </c>
      <c r="Q86" s="177">
        <f>SUM(Q62:Q85)</f>
        <v>213</v>
      </c>
      <c r="R86" s="176">
        <f>SUM(R62:R85)</f>
        <v>230</v>
      </c>
      <c r="S86" s="208"/>
      <c r="T86" s="144">
        <f>SUM(T62:T85)</f>
        <v>1119</v>
      </c>
      <c r="V86" s="125"/>
      <c r="W86" s="123"/>
      <c r="X86" s="123"/>
    </row>
    <row r="87" spans="1:24" ht="12">
      <c r="A87" s="207"/>
      <c r="B87" s="127"/>
      <c r="C87" s="127"/>
      <c r="D87" s="127"/>
      <c r="E87" s="127"/>
      <c r="F87" s="127"/>
      <c r="G87" s="127"/>
      <c r="H87" s="151"/>
      <c r="I87" s="151"/>
      <c r="J87" s="151"/>
      <c r="K87" s="151"/>
      <c r="L87" s="151"/>
      <c r="M87" s="151"/>
      <c r="N87" s="151"/>
      <c r="O87" s="151"/>
      <c r="P87" s="151"/>
      <c r="Q87" s="151"/>
      <c r="R87" s="151"/>
      <c r="S87" s="151"/>
      <c r="T87" s="152"/>
      <c r="V87" s="125"/>
      <c r="W87" s="125"/>
      <c r="X87" s="125"/>
    </row>
    <row r="88" spans="1:24" ht="12.75" thickBot="1">
      <c r="A88" s="207"/>
      <c r="B88" s="151"/>
      <c r="C88" s="151"/>
      <c r="D88" s="151"/>
      <c r="E88" s="151"/>
      <c r="F88" s="151"/>
      <c r="G88" s="151"/>
      <c r="H88" s="151"/>
      <c r="I88" s="151"/>
      <c r="J88" s="151"/>
      <c r="K88" s="151"/>
      <c r="L88" s="151"/>
      <c r="M88" s="151"/>
      <c r="N88" s="151"/>
      <c r="O88" s="151"/>
      <c r="P88" s="151"/>
      <c r="Q88" s="151"/>
      <c r="R88" s="151"/>
      <c r="S88" s="151"/>
      <c r="T88" s="152"/>
      <c r="X88" s="125"/>
    </row>
    <row r="89" spans="1:28" ht="12.75" thickBot="1">
      <c r="A89" s="136" t="s">
        <v>179</v>
      </c>
      <c r="B89" s="130">
        <v>201710</v>
      </c>
      <c r="C89" s="131">
        <v>201711</v>
      </c>
      <c r="D89" s="170">
        <v>201712</v>
      </c>
      <c r="E89" s="166">
        <v>201801</v>
      </c>
      <c r="F89" s="132">
        <v>201802</v>
      </c>
      <c r="G89" s="167">
        <v>201803</v>
      </c>
      <c r="H89" s="165">
        <v>201804</v>
      </c>
      <c r="I89" s="133">
        <v>201805</v>
      </c>
      <c r="J89" s="168">
        <v>201806</v>
      </c>
      <c r="K89" s="169">
        <v>201807</v>
      </c>
      <c r="L89" s="134">
        <v>201808</v>
      </c>
      <c r="M89" s="135">
        <v>201809</v>
      </c>
      <c r="N89" s="151"/>
      <c r="O89" s="178">
        <v>201704</v>
      </c>
      <c r="P89" s="179">
        <v>201801</v>
      </c>
      <c r="Q89" s="181">
        <v>201802</v>
      </c>
      <c r="R89" s="180">
        <v>201803</v>
      </c>
      <c r="S89" s="151"/>
      <c r="T89" s="137" t="s">
        <v>152</v>
      </c>
      <c r="AA89" s="123"/>
      <c r="AB89" s="123"/>
    </row>
    <row r="90" spans="1:27" ht="12">
      <c r="A90" s="207">
        <v>1</v>
      </c>
      <c r="B90" s="156">
        <v>18</v>
      </c>
      <c r="C90" s="157">
        <v>19</v>
      </c>
      <c r="D90" s="157">
        <v>12</v>
      </c>
      <c r="E90" s="156">
        <v>8</v>
      </c>
      <c r="F90" s="157">
        <v>5</v>
      </c>
      <c r="G90" s="160">
        <v>10</v>
      </c>
      <c r="H90" s="156">
        <v>7</v>
      </c>
      <c r="I90" s="157">
        <v>4</v>
      </c>
      <c r="J90" s="160">
        <v>5</v>
      </c>
      <c r="K90" s="148">
        <v>6</v>
      </c>
      <c r="L90" s="148">
        <v>8</v>
      </c>
      <c r="M90" s="149">
        <v>5</v>
      </c>
      <c r="N90" s="151"/>
      <c r="O90" s="147">
        <f>SUM(B90:D90)</f>
        <v>49</v>
      </c>
      <c r="P90" s="145">
        <f>SUM(E90:G90)</f>
        <v>23</v>
      </c>
      <c r="Q90" s="145">
        <f>SUM(H90:J90)</f>
        <v>16</v>
      </c>
      <c r="R90" s="149">
        <f>SUM(K90:M90)</f>
        <v>19</v>
      </c>
      <c r="S90" s="151"/>
      <c r="T90" s="145">
        <f>SUM(O90:R90)</f>
        <v>107</v>
      </c>
      <c r="AA90" s="125"/>
    </row>
    <row r="91" spans="1:27" ht="12">
      <c r="A91" s="207">
        <v>2</v>
      </c>
      <c r="B91" s="158">
        <v>2</v>
      </c>
      <c r="C91" s="127">
        <v>4</v>
      </c>
      <c r="D91" s="127">
        <v>7</v>
      </c>
      <c r="E91" s="158">
        <v>7</v>
      </c>
      <c r="F91" s="127">
        <v>5</v>
      </c>
      <c r="G91" s="161">
        <v>3</v>
      </c>
      <c r="H91" s="158">
        <v>3</v>
      </c>
      <c r="I91" s="127">
        <v>4</v>
      </c>
      <c r="J91" s="161">
        <v>6</v>
      </c>
      <c r="K91" s="151">
        <v>4</v>
      </c>
      <c r="L91" s="151">
        <v>2</v>
      </c>
      <c r="M91" s="152">
        <v>5</v>
      </c>
      <c r="N91" s="151"/>
      <c r="O91" s="150">
        <f aca="true" t="shared" si="18" ref="O91:O112">SUM(B91:D91)</f>
        <v>13</v>
      </c>
      <c r="P91" s="146">
        <f aca="true" t="shared" si="19" ref="P91:P113">SUM(E91:G91)</f>
        <v>15</v>
      </c>
      <c r="Q91" s="146">
        <f aca="true" t="shared" si="20" ref="Q91:Q113">SUM(H91:J91)</f>
        <v>13</v>
      </c>
      <c r="R91" s="152">
        <f aca="true" t="shared" si="21" ref="R91:R113">SUM(K91:M91)</f>
        <v>11</v>
      </c>
      <c r="S91" s="151"/>
      <c r="T91" s="146">
        <f aca="true" t="shared" si="22" ref="T91:T113">SUM(O91:R91)</f>
        <v>52</v>
      </c>
      <c r="AA91" s="125"/>
    </row>
    <row r="92" spans="1:20" ht="12">
      <c r="A92" s="207">
        <v>3</v>
      </c>
      <c r="B92" s="158">
        <v>2</v>
      </c>
      <c r="C92" s="127">
        <v>3</v>
      </c>
      <c r="D92" s="127">
        <v>3</v>
      </c>
      <c r="E92" s="158">
        <v>5</v>
      </c>
      <c r="F92" s="127">
        <v>8</v>
      </c>
      <c r="G92" s="161">
        <v>2</v>
      </c>
      <c r="H92" s="158">
        <v>3</v>
      </c>
      <c r="I92" s="127">
        <v>1</v>
      </c>
      <c r="J92" s="161">
        <v>3</v>
      </c>
      <c r="K92" s="151">
        <v>3</v>
      </c>
      <c r="L92" s="151">
        <v>1</v>
      </c>
      <c r="M92" s="152">
        <v>1</v>
      </c>
      <c r="N92" s="151"/>
      <c r="O92" s="150">
        <f t="shared" si="18"/>
        <v>8</v>
      </c>
      <c r="P92" s="146">
        <f t="shared" si="19"/>
        <v>15</v>
      </c>
      <c r="Q92" s="146">
        <f t="shared" si="20"/>
        <v>7</v>
      </c>
      <c r="R92" s="152">
        <f t="shared" si="21"/>
        <v>5</v>
      </c>
      <c r="S92" s="151"/>
      <c r="T92" s="146">
        <f t="shared" si="22"/>
        <v>35</v>
      </c>
    </row>
    <row r="93" spans="1:20" ht="12">
      <c r="A93" s="207">
        <v>4</v>
      </c>
      <c r="B93" s="158">
        <v>2</v>
      </c>
      <c r="C93" s="127">
        <v>3</v>
      </c>
      <c r="D93" s="127">
        <v>7</v>
      </c>
      <c r="E93" s="158">
        <v>3</v>
      </c>
      <c r="F93" s="127">
        <v>1</v>
      </c>
      <c r="G93" s="161">
        <v>7</v>
      </c>
      <c r="H93" s="158">
        <v>4</v>
      </c>
      <c r="I93" s="127">
        <v>2</v>
      </c>
      <c r="J93" s="161">
        <v>5</v>
      </c>
      <c r="K93" s="151">
        <v>3</v>
      </c>
      <c r="L93" s="151">
        <v>4</v>
      </c>
      <c r="M93" s="152">
        <v>3</v>
      </c>
      <c r="N93" s="151"/>
      <c r="O93" s="150">
        <f t="shared" si="18"/>
        <v>12</v>
      </c>
      <c r="P93" s="146">
        <f t="shared" si="19"/>
        <v>11</v>
      </c>
      <c r="Q93" s="146">
        <f t="shared" si="20"/>
        <v>11</v>
      </c>
      <c r="R93" s="152">
        <f t="shared" si="21"/>
        <v>10</v>
      </c>
      <c r="S93" s="151"/>
      <c r="T93" s="146">
        <f t="shared" si="22"/>
        <v>44</v>
      </c>
    </row>
    <row r="94" spans="1:20" ht="12">
      <c r="A94" s="207">
        <v>5</v>
      </c>
      <c r="B94" s="158">
        <v>13</v>
      </c>
      <c r="C94" s="127">
        <v>10</v>
      </c>
      <c r="D94" s="127">
        <v>7</v>
      </c>
      <c r="E94" s="158">
        <v>2</v>
      </c>
      <c r="F94" s="127">
        <v>3</v>
      </c>
      <c r="G94" s="161">
        <v>3</v>
      </c>
      <c r="H94" s="158">
        <v>2</v>
      </c>
      <c r="I94" s="127">
        <v>4</v>
      </c>
      <c r="J94" s="161">
        <v>4</v>
      </c>
      <c r="K94" s="151">
        <v>5</v>
      </c>
      <c r="L94" s="151">
        <v>6</v>
      </c>
      <c r="M94" s="152">
        <v>7</v>
      </c>
      <c r="N94" s="151"/>
      <c r="O94" s="150">
        <f t="shared" si="18"/>
        <v>30</v>
      </c>
      <c r="P94" s="146">
        <f t="shared" si="19"/>
        <v>8</v>
      </c>
      <c r="Q94" s="146">
        <f t="shared" si="20"/>
        <v>10</v>
      </c>
      <c r="R94" s="152">
        <f t="shared" si="21"/>
        <v>18</v>
      </c>
      <c r="S94" s="151"/>
      <c r="T94" s="146">
        <f t="shared" si="22"/>
        <v>66</v>
      </c>
    </row>
    <row r="95" spans="1:20" ht="12">
      <c r="A95" s="207">
        <v>6</v>
      </c>
      <c r="B95" s="158">
        <v>1</v>
      </c>
      <c r="C95" s="127">
        <v>1</v>
      </c>
      <c r="D95" s="127">
        <v>1</v>
      </c>
      <c r="E95" s="158">
        <v>1</v>
      </c>
      <c r="F95" s="127">
        <v>1</v>
      </c>
      <c r="G95" s="161">
        <v>1</v>
      </c>
      <c r="H95" s="158">
        <v>0</v>
      </c>
      <c r="I95" s="127">
        <v>1</v>
      </c>
      <c r="J95" s="161">
        <v>1</v>
      </c>
      <c r="K95" s="151">
        <v>0</v>
      </c>
      <c r="L95" s="151">
        <v>0</v>
      </c>
      <c r="M95" s="152">
        <v>1</v>
      </c>
      <c r="N95" s="151"/>
      <c r="O95" s="150">
        <f t="shared" si="18"/>
        <v>3</v>
      </c>
      <c r="P95" s="146">
        <f t="shared" si="19"/>
        <v>3</v>
      </c>
      <c r="Q95" s="146">
        <f t="shared" si="20"/>
        <v>2</v>
      </c>
      <c r="R95" s="152">
        <f t="shared" si="21"/>
        <v>1</v>
      </c>
      <c r="S95" s="151"/>
      <c r="T95" s="146">
        <f t="shared" si="22"/>
        <v>9</v>
      </c>
    </row>
    <row r="96" spans="1:20" ht="12">
      <c r="A96" s="207">
        <v>7</v>
      </c>
      <c r="B96" s="158">
        <v>2</v>
      </c>
      <c r="C96" s="127">
        <v>1</v>
      </c>
      <c r="D96" s="127">
        <v>2</v>
      </c>
      <c r="E96" s="158">
        <v>2</v>
      </c>
      <c r="F96" s="127">
        <v>3</v>
      </c>
      <c r="G96" s="161">
        <v>2</v>
      </c>
      <c r="H96" s="158">
        <v>1</v>
      </c>
      <c r="I96" s="127">
        <v>2</v>
      </c>
      <c r="J96" s="161">
        <v>1</v>
      </c>
      <c r="K96" s="151">
        <v>1</v>
      </c>
      <c r="L96" s="151">
        <v>3</v>
      </c>
      <c r="M96" s="152">
        <v>2</v>
      </c>
      <c r="N96" s="151"/>
      <c r="O96" s="150">
        <f t="shared" si="18"/>
        <v>5</v>
      </c>
      <c r="P96" s="146">
        <f t="shared" si="19"/>
        <v>7</v>
      </c>
      <c r="Q96" s="146">
        <f t="shared" si="20"/>
        <v>4</v>
      </c>
      <c r="R96" s="152">
        <f t="shared" si="21"/>
        <v>6</v>
      </c>
      <c r="S96" s="151"/>
      <c r="T96" s="146">
        <f t="shared" si="22"/>
        <v>22</v>
      </c>
    </row>
    <row r="97" spans="1:20" ht="12">
      <c r="A97" s="207">
        <v>8</v>
      </c>
      <c r="B97" s="158">
        <v>34</v>
      </c>
      <c r="C97" s="127">
        <v>34</v>
      </c>
      <c r="D97" s="127">
        <v>29</v>
      </c>
      <c r="E97" s="158">
        <v>20</v>
      </c>
      <c r="F97" s="127">
        <v>17</v>
      </c>
      <c r="G97" s="161">
        <v>19</v>
      </c>
      <c r="H97" s="158">
        <v>16</v>
      </c>
      <c r="I97" s="127">
        <v>12</v>
      </c>
      <c r="J97" s="161">
        <v>21</v>
      </c>
      <c r="K97" s="151">
        <v>15</v>
      </c>
      <c r="L97" s="151">
        <v>14</v>
      </c>
      <c r="M97" s="152">
        <v>12</v>
      </c>
      <c r="N97" s="151"/>
      <c r="O97" s="150">
        <f t="shared" si="18"/>
        <v>97</v>
      </c>
      <c r="P97" s="146">
        <f t="shared" si="19"/>
        <v>56</v>
      </c>
      <c r="Q97" s="146">
        <f t="shared" si="20"/>
        <v>49</v>
      </c>
      <c r="R97" s="152">
        <f t="shared" si="21"/>
        <v>41</v>
      </c>
      <c r="S97" s="151"/>
      <c r="T97" s="146">
        <f t="shared" si="22"/>
        <v>243</v>
      </c>
    </row>
    <row r="98" spans="1:20" ht="12">
      <c r="A98" s="207">
        <v>9</v>
      </c>
      <c r="B98" s="158">
        <v>4</v>
      </c>
      <c r="C98" s="127">
        <v>7</v>
      </c>
      <c r="D98" s="127">
        <v>4</v>
      </c>
      <c r="E98" s="158">
        <v>3</v>
      </c>
      <c r="F98" s="127">
        <v>2</v>
      </c>
      <c r="G98" s="161">
        <v>5</v>
      </c>
      <c r="H98" s="158">
        <v>6</v>
      </c>
      <c r="I98" s="127">
        <v>5</v>
      </c>
      <c r="J98" s="161">
        <v>4</v>
      </c>
      <c r="K98" s="151">
        <v>3</v>
      </c>
      <c r="L98" s="151">
        <v>2</v>
      </c>
      <c r="M98" s="152">
        <v>2</v>
      </c>
      <c r="N98" s="151"/>
      <c r="O98" s="150">
        <f t="shared" si="18"/>
        <v>15</v>
      </c>
      <c r="P98" s="146">
        <f t="shared" si="19"/>
        <v>10</v>
      </c>
      <c r="Q98" s="146">
        <f t="shared" si="20"/>
        <v>15</v>
      </c>
      <c r="R98" s="152">
        <f t="shared" si="21"/>
        <v>7</v>
      </c>
      <c r="S98" s="151"/>
      <c r="T98" s="146">
        <f t="shared" si="22"/>
        <v>47</v>
      </c>
    </row>
    <row r="99" spans="1:20" ht="12">
      <c r="A99" s="207">
        <v>10</v>
      </c>
      <c r="B99" s="158">
        <v>12</v>
      </c>
      <c r="C99" s="127">
        <v>12</v>
      </c>
      <c r="D99" s="127">
        <v>9</v>
      </c>
      <c r="E99" s="158">
        <v>8</v>
      </c>
      <c r="F99" s="127">
        <v>11</v>
      </c>
      <c r="G99" s="161">
        <v>10</v>
      </c>
      <c r="H99" s="158">
        <v>6</v>
      </c>
      <c r="I99" s="127">
        <v>4</v>
      </c>
      <c r="J99" s="161">
        <v>4</v>
      </c>
      <c r="K99" s="151">
        <v>7</v>
      </c>
      <c r="L99" s="151">
        <v>6</v>
      </c>
      <c r="M99" s="152">
        <v>3</v>
      </c>
      <c r="N99" s="151"/>
      <c r="O99" s="150">
        <f t="shared" si="18"/>
        <v>33</v>
      </c>
      <c r="P99" s="146">
        <f t="shared" si="19"/>
        <v>29</v>
      </c>
      <c r="Q99" s="146">
        <f t="shared" si="20"/>
        <v>14</v>
      </c>
      <c r="R99" s="152">
        <f t="shared" si="21"/>
        <v>16</v>
      </c>
      <c r="S99" s="151"/>
      <c r="T99" s="146">
        <f t="shared" si="22"/>
        <v>92</v>
      </c>
    </row>
    <row r="100" spans="1:20" ht="12">
      <c r="A100" s="207">
        <v>11</v>
      </c>
      <c r="B100" s="158">
        <v>25</v>
      </c>
      <c r="C100" s="127">
        <v>28</v>
      </c>
      <c r="D100" s="127">
        <v>20</v>
      </c>
      <c r="E100" s="158">
        <v>23</v>
      </c>
      <c r="F100" s="127">
        <v>22</v>
      </c>
      <c r="G100" s="161">
        <v>20</v>
      </c>
      <c r="H100" s="158">
        <v>15</v>
      </c>
      <c r="I100" s="127">
        <v>17</v>
      </c>
      <c r="J100" s="161">
        <v>17</v>
      </c>
      <c r="K100" s="151">
        <v>13</v>
      </c>
      <c r="L100" s="151">
        <v>14</v>
      </c>
      <c r="M100" s="152">
        <v>17</v>
      </c>
      <c r="N100" s="151"/>
      <c r="O100" s="150">
        <f t="shared" si="18"/>
        <v>73</v>
      </c>
      <c r="P100" s="146">
        <f t="shared" si="19"/>
        <v>65</v>
      </c>
      <c r="Q100" s="146">
        <f t="shared" si="20"/>
        <v>49</v>
      </c>
      <c r="R100" s="152">
        <f t="shared" si="21"/>
        <v>44</v>
      </c>
      <c r="S100" s="151"/>
      <c r="T100" s="146">
        <f t="shared" si="22"/>
        <v>231</v>
      </c>
    </row>
    <row r="101" spans="1:20" ht="12">
      <c r="A101" s="207">
        <v>12</v>
      </c>
      <c r="B101" s="158">
        <v>51</v>
      </c>
      <c r="C101" s="127">
        <v>48</v>
      </c>
      <c r="D101" s="127">
        <v>49</v>
      </c>
      <c r="E101" s="158">
        <v>58</v>
      </c>
      <c r="F101" s="127">
        <v>55</v>
      </c>
      <c r="G101" s="161">
        <v>52</v>
      </c>
      <c r="H101" s="158">
        <v>40</v>
      </c>
      <c r="I101" s="127">
        <v>30</v>
      </c>
      <c r="J101" s="161">
        <v>37</v>
      </c>
      <c r="K101" s="151">
        <v>33</v>
      </c>
      <c r="L101" s="151">
        <v>44</v>
      </c>
      <c r="M101" s="152">
        <v>36</v>
      </c>
      <c r="N101" s="151"/>
      <c r="O101" s="150">
        <f t="shared" si="18"/>
        <v>148</v>
      </c>
      <c r="P101" s="146">
        <f t="shared" si="19"/>
        <v>165</v>
      </c>
      <c r="Q101" s="146">
        <f t="shared" si="20"/>
        <v>107</v>
      </c>
      <c r="R101" s="152">
        <f t="shared" si="21"/>
        <v>113</v>
      </c>
      <c r="S101" s="151"/>
      <c r="T101" s="146">
        <f t="shared" si="22"/>
        <v>533</v>
      </c>
    </row>
    <row r="102" spans="1:20" ht="12">
      <c r="A102" s="207">
        <v>13</v>
      </c>
      <c r="B102" s="158">
        <v>9</v>
      </c>
      <c r="C102" s="127">
        <v>9</v>
      </c>
      <c r="D102" s="127">
        <v>3</v>
      </c>
      <c r="E102" s="158">
        <v>4</v>
      </c>
      <c r="F102" s="127">
        <v>3</v>
      </c>
      <c r="G102" s="161">
        <v>4</v>
      </c>
      <c r="H102" s="158">
        <v>3</v>
      </c>
      <c r="I102" s="127">
        <v>2</v>
      </c>
      <c r="J102" s="161">
        <v>3</v>
      </c>
      <c r="K102" s="151">
        <v>6</v>
      </c>
      <c r="L102" s="151">
        <v>4</v>
      </c>
      <c r="M102" s="152">
        <v>1</v>
      </c>
      <c r="N102" s="151"/>
      <c r="O102" s="150">
        <f t="shared" si="18"/>
        <v>21</v>
      </c>
      <c r="P102" s="146">
        <f t="shared" si="19"/>
        <v>11</v>
      </c>
      <c r="Q102" s="146">
        <f t="shared" si="20"/>
        <v>8</v>
      </c>
      <c r="R102" s="152">
        <f t="shared" si="21"/>
        <v>11</v>
      </c>
      <c r="S102" s="151"/>
      <c r="T102" s="146">
        <f t="shared" si="22"/>
        <v>51</v>
      </c>
    </row>
    <row r="103" spans="1:20" ht="12">
      <c r="A103" s="207">
        <v>14</v>
      </c>
      <c r="B103" s="158">
        <v>7</v>
      </c>
      <c r="C103" s="127">
        <v>6</v>
      </c>
      <c r="D103" s="127">
        <v>5</v>
      </c>
      <c r="E103" s="158">
        <v>11</v>
      </c>
      <c r="F103" s="127">
        <v>7</v>
      </c>
      <c r="G103" s="161">
        <v>5</v>
      </c>
      <c r="H103" s="158">
        <v>4</v>
      </c>
      <c r="I103" s="127">
        <v>6</v>
      </c>
      <c r="J103" s="161">
        <v>6</v>
      </c>
      <c r="K103" s="151">
        <v>4</v>
      </c>
      <c r="L103" s="151">
        <v>9</v>
      </c>
      <c r="M103" s="152">
        <v>5</v>
      </c>
      <c r="N103" s="151"/>
      <c r="O103" s="150">
        <f t="shared" si="18"/>
        <v>18</v>
      </c>
      <c r="P103" s="146">
        <f t="shared" si="19"/>
        <v>23</v>
      </c>
      <c r="Q103" s="146">
        <f t="shared" si="20"/>
        <v>16</v>
      </c>
      <c r="R103" s="152">
        <f t="shared" si="21"/>
        <v>18</v>
      </c>
      <c r="S103" s="151"/>
      <c r="T103" s="146">
        <f t="shared" si="22"/>
        <v>75</v>
      </c>
    </row>
    <row r="104" spans="1:20" ht="12">
      <c r="A104" s="207">
        <v>15</v>
      </c>
      <c r="B104" s="158">
        <v>23</v>
      </c>
      <c r="C104" s="127">
        <v>13</v>
      </c>
      <c r="D104" s="127">
        <v>8</v>
      </c>
      <c r="E104" s="158">
        <v>5</v>
      </c>
      <c r="F104" s="127">
        <v>11</v>
      </c>
      <c r="G104" s="161">
        <v>11</v>
      </c>
      <c r="H104" s="158">
        <v>8</v>
      </c>
      <c r="I104" s="127">
        <v>6</v>
      </c>
      <c r="J104" s="161">
        <v>4</v>
      </c>
      <c r="K104" s="151">
        <v>9</v>
      </c>
      <c r="L104" s="151">
        <v>3</v>
      </c>
      <c r="M104" s="152">
        <v>2</v>
      </c>
      <c r="N104" s="151"/>
      <c r="O104" s="150">
        <f t="shared" si="18"/>
        <v>44</v>
      </c>
      <c r="P104" s="146">
        <f t="shared" si="19"/>
        <v>27</v>
      </c>
      <c r="Q104" s="146">
        <f t="shared" si="20"/>
        <v>18</v>
      </c>
      <c r="R104" s="152">
        <f t="shared" si="21"/>
        <v>14</v>
      </c>
      <c r="S104" s="151"/>
      <c r="T104" s="146">
        <f t="shared" si="22"/>
        <v>103</v>
      </c>
    </row>
    <row r="105" spans="1:20" ht="12">
      <c r="A105" s="207">
        <v>16</v>
      </c>
      <c r="B105" s="158">
        <v>9</v>
      </c>
      <c r="C105" s="127">
        <v>9</v>
      </c>
      <c r="D105" s="127">
        <v>5</v>
      </c>
      <c r="E105" s="158">
        <v>12</v>
      </c>
      <c r="F105" s="127">
        <v>10</v>
      </c>
      <c r="G105" s="161">
        <v>15</v>
      </c>
      <c r="H105" s="158">
        <v>8</v>
      </c>
      <c r="I105" s="127">
        <v>11</v>
      </c>
      <c r="J105" s="161">
        <v>12</v>
      </c>
      <c r="K105" s="151">
        <v>8</v>
      </c>
      <c r="L105" s="151">
        <v>8</v>
      </c>
      <c r="M105" s="152">
        <v>12</v>
      </c>
      <c r="N105" s="151"/>
      <c r="O105" s="150">
        <f t="shared" si="18"/>
        <v>23</v>
      </c>
      <c r="P105" s="146">
        <f t="shared" si="19"/>
        <v>37</v>
      </c>
      <c r="Q105" s="146">
        <f t="shared" si="20"/>
        <v>31</v>
      </c>
      <c r="R105" s="152">
        <f t="shared" si="21"/>
        <v>28</v>
      </c>
      <c r="S105" s="151"/>
      <c r="T105" s="146">
        <f t="shared" si="22"/>
        <v>119</v>
      </c>
    </row>
    <row r="106" spans="1:20" ht="12">
      <c r="A106" s="207">
        <v>17</v>
      </c>
      <c r="B106" s="158">
        <v>13</v>
      </c>
      <c r="C106" s="127">
        <v>17</v>
      </c>
      <c r="D106" s="127">
        <v>11</v>
      </c>
      <c r="E106" s="158">
        <v>8</v>
      </c>
      <c r="F106" s="127">
        <v>8</v>
      </c>
      <c r="G106" s="161">
        <v>5</v>
      </c>
      <c r="H106" s="158">
        <v>5</v>
      </c>
      <c r="I106" s="127">
        <v>5</v>
      </c>
      <c r="J106" s="161">
        <v>4</v>
      </c>
      <c r="K106" s="151">
        <v>10</v>
      </c>
      <c r="L106" s="151">
        <v>7</v>
      </c>
      <c r="M106" s="152">
        <v>8</v>
      </c>
      <c r="N106" s="151"/>
      <c r="O106" s="150">
        <f t="shared" si="18"/>
        <v>41</v>
      </c>
      <c r="P106" s="146">
        <f t="shared" si="19"/>
        <v>21</v>
      </c>
      <c r="Q106" s="146">
        <f t="shared" si="20"/>
        <v>14</v>
      </c>
      <c r="R106" s="152">
        <f t="shared" si="21"/>
        <v>25</v>
      </c>
      <c r="S106" s="151"/>
      <c r="T106" s="146">
        <f t="shared" si="22"/>
        <v>101</v>
      </c>
    </row>
    <row r="107" spans="1:20" ht="12">
      <c r="A107" s="207">
        <v>18</v>
      </c>
      <c r="B107" s="158">
        <v>4</v>
      </c>
      <c r="C107" s="127">
        <v>4</v>
      </c>
      <c r="D107" s="127">
        <v>4</v>
      </c>
      <c r="E107" s="158">
        <v>2</v>
      </c>
      <c r="F107" s="127">
        <v>5</v>
      </c>
      <c r="G107" s="161">
        <v>4</v>
      </c>
      <c r="H107" s="158">
        <v>1</v>
      </c>
      <c r="I107" s="127">
        <v>2</v>
      </c>
      <c r="J107" s="161">
        <v>3</v>
      </c>
      <c r="K107" s="151">
        <v>3</v>
      </c>
      <c r="L107" s="151">
        <v>2</v>
      </c>
      <c r="M107" s="152">
        <v>2</v>
      </c>
      <c r="N107" s="151"/>
      <c r="O107" s="150">
        <f t="shared" si="18"/>
        <v>12</v>
      </c>
      <c r="P107" s="146">
        <f t="shared" si="19"/>
        <v>11</v>
      </c>
      <c r="Q107" s="146">
        <f t="shared" si="20"/>
        <v>6</v>
      </c>
      <c r="R107" s="152">
        <f t="shared" si="21"/>
        <v>7</v>
      </c>
      <c r="S107" s="151"/>
      <c r="T107" s="146">
        <f t="shared" si="22"/>
        <v>36</v>
      </c>
    </row>
    <row r="108" spans="1:20" ht="12">
      <c r="A108" s="207">
        <v>19</v>
      </c>
      <c r="B108" s="158">
        <v>2</v>
      </c>
      <c r="C108" s="127">
        <v>3</v>
      </c>
      <c r="D108" s="127">
        <v>1</v>
      </c>
      <c r="E108" s="158">
        <v>1</v>
      </c>
      <c r="F108" s="127">
        <v>0</v>
      </c>
      <c r="G108" s="161">
        <v>1</v>
      </c>
      <c r="H108" s="158">
        <v>0</v>
      </c>
      <c r="I108" s="127">
        <v>2</v>
      </c>
      <c r="J108" s="161">
        <v>1</v>
      </c>
      <c r="K108" s="151">
        <v>0</v>
      </c>
      <c r="L108" s="151">
        <v>0</v>
      </c>
      <c r="M108" s="152">
        <v>0</v>
      </c>
      <c r="N108" s="151"/>
      <c r="O108" s="150">
        <f t="shared" si="18"/>
        <v>6</v>
      </c>
      <c r="P108" s="146">
        <f t="shared" si="19"/>
        <v>2</v>
      </c>
      <c r="Q108" s="146">
        <f t="shared" si="20"/>
        <v>3</v>
      </c>
      <c r="R108" s="152">
        <f t="shared" si="21"/>
        <v>0</v>
      </c>
      <c r="S108" s="151"/>
      <c r="T108" s="146">
        <f t="shared" si="22"/>
        <v>11</v>
      </c>
    </row>
    <row r="109" spans="1:20" ht="12">
      <c r="A109" s="207">
        <v>20</v>
      </c>
      <c r="B109" s="158">
        <v>8</v>
      </c>
      <c r="C109" s="127">
        <v>6</v>
      </c>
      <c r="D109" s="127">
        <v>4</v>
      </c>
      <c r="E109" s="158">
        <v>7</v>
      </c>
      <c r="F109" s="127">
        <v>6</v>
      </c>
      <c r="G109" s="161">
        <v>6</v>
      </c>
      <c r="H109" s="158">
        <v>6</v>
      </c>
      <c r="I109" s="127">
        <v>7</v>
      </c>
      <c r="J109" s="161">
        <v>7</v>
      </c>
      <c r="K109" s="151">
        <v>1</v>
      </c>
      <c r="L109" s="151">
        <v>2</v>
      </c>
      <c r="M109" s="152">
        <v>2</v>
      </c>
      <c r="N109" s="151"/>
      <c r="O109" s="150">
        <f t="shared" si="18"/>
        <v>18</v>
      </c>
      <c r="P109" s="146">
        <f t="shared" si="19"/>
        <v>19</v>
      </c>
      <c r="Q109" s="146">
        <f t="shared" si="20"/>
        <v>20</v>
      </c>
      <c r="R109" s="152">
        <f t="shared" si="21"/>
        <v>5</v>
      </c>
      <c r="S109" s="151"/>
      <c r="T109" s="146">
        <f t="shared" si="22"/>
        <v>62</v>
      </c>
    </row>
    <row r="110" spans="1:20" ht="12">
      <c r="A110" s="207">
        <v>21</v>
      </c>
      <c r="B110" s="158">
        <v>18</v>
      </c>
      <c r="C110" s="127">
        <v>17</v>
      </c>
      <c r="D110" s="127">
        <v>17</v>
      </c>
      <c r="E110" s="158">
        <v>16</v>
      </c>
      <c r="F110" s="127">
        <v>10</v>
      </c>
      <c r="G110" s="161">
        <v>10</v>
      </c>
      <c r="H110" s="158">
        <v>11</v>
      </c>
      <c r="I110" s="127">
        <v>8</v>
      </c>
      <c r="J110" s="161">
        <v>9</v>
      </c>
      <c r="K110" s="151">
        <v>8</v>
      </c>
      <c r="L110" s="151">
        <v>11</v>
      </c>
      <c r="M110" s="152">
        <v>8</v>
      </c>
      <c r="N110" s="151"/>
      <c r="O110" s="150">
        <f t="shared" si="18"/>
        <v>52</v>
      </c>
      <c r="P110" s="146">
        <f t="shared" si="19"/>
        <v>36</v>
      </c>
      <c r="Q110" s="146">
        <f t="shared" si="20"/>
        <v>28</v>
      </c>
      <c r="R110" s="152">
        <f t="shared" si="21"/>
        <v>27</v>
      </c>
      <c r="S110" s="151"/>
      <c r="T110" s="146">
        <f t="shared" si="22"/>
        <v>143</v>
      </c>
    </row>
    <row r="111" spans="1:20" ht="12">
      <c r="A111" s="207">
        <v>22</v>
      </c>
      <c r="B111" s="158">
        <v>29</v>
      </c>
      <c r="C111" s="127">
        <v>23</v>
      </c>
      <c r="D111" s="127">
        <v>21</v>
      </c>
      <c r="E111" s="158">
        <v>17</v>
      </c>
      <c r="F111" s="127">
        <v>14</v>
      </c>
      <c r="G111" s="161">
        <v>12</v>
      </c>
      <c r="H111" s="158">
        <v>12</v>
      </c>
      <c r="I111" s="127">
        <v>7</v>
      </c>
      <c r="J111" s="161">
        <v>12</v>
      </c>
      <c r="K111" s="151">
        <v>17</v>
      </c>
      <c r="L111" s="151">
        <v>17</v>
      </c>
      <c r="M111" s="152">
        <v>15</v>
      </c>
      <c r="N111" s="151"/>
      <c r="O111" s="150">
        <f t="shared" si="18"/>
        <v>73</v>
      </c>
      <c r="P111" s="146">
        <f t="shared" si="19"/>
        <v>43</v>
      </c>
      <c r="Q111" s="146">
        <f t="shared" si="20"/>
        <v>31</v>
      </c>
      <c r="R111" s="152">
        <f t="shared" si="21"/>
        <v>49</v>
      </c>
      <c r="S111" s="151"/>
      <c r="T111" s="146">
        <f t="shared" si="22"/>
        <v>196</v>
      </c>
    </row>
    <row r="112" spans="1:20" ht="12">
      <c r="A112" s="207">
        <v>23</v>
      </c>
      <c r="B112" s="158">
        <v>62</v>
      </c>
      <c r="C112" s="127">
        <v>54</v>
      </c>
      <c r="D112" s="127">
        <v>43</v>
      </c>
      <c r="E112" s="158">
        <v>42</v>
      </c>
      <c r="F112" s="127">
        <v>39</v>
      </c>
      <c r="G112" s="161">
        <v>34</v>
      </c>
      <c r="H112" s="158">
        <v>23</v>
      </c>
      <c r="I112" s="127">
        <v>20</v>
      </c>
      <c r="J112" s="161">
        <v>30</v>
      </c>
      <c r="K112" s="151">
        <v>23</v>
      </c>
      <c r="L112" s="151">
        <v>27</v>
      </c>
      <c r="M112" s="152">
        <v>35</v>
      </c>
      <c r="N112" s="151"/>
      <c r="O112" s="150">
        <f t="shared" si="18"/>
        <v>159</v>
      </c>
      <c r="P112" s="146">
        <f t="shared" si="19"/>
        <v>115</v>
      </c>
      <c r="Q112" s="146">
        <f t="shared" si="20"/>
        <v>73</v>
      </c>
      <c r="R112" s="152">
        <f t="shared" si="21"/>
        <v>85</v>
      </c>
      <c r="S112" s="151"/>
      <c r="T112" s="146">
        <f t="shared" si="22"/>
        <v>432</v>
      </c>
    </row>
    <row r="113" spans="1:20" ht="12.75" thickBot="1">
      <c r="A113" s="207">
        <v>24</v>
      </c>
      <c r="B113" s="158">
        <v>10</v>
      </c>
      <c r="C113" s="127">
        <v>9</v>
      </c>
      <c r="D113" s="127">
        <v>9</v>
      </c>
      <c r="E113" s="162">
        <v>7</v>
      </c>
      <c r="F113" s="163">
        <v>4</v>
      </c>
      <c r="G113" s="164">
        <v>1</v>
      </c>
      <c r="H113" s="158">
        <v>2</v>
      </c>
      <c r="I113" s="127">
        <v>1</v>
      </c>
      <c r="J113" s="161">
        <v>2</v>
      </c>
      <c r="K113" s="151">
        <v>3</v>
      </c>
      <c r="L113" s="151">
        <v>1</v>
      </c>
      <c r="M113" s="152">
        <v>6</v>
      </c>
      <c r="N113" s="151"/>
      <c r="O113" s="153">
        <f>SUM(B113:D113)</f>
        <v>28</v>
      </c>
      <c r="P113" s="173">
        <f t="shared" si="19"/>
        <v>12</v>
      </c>
      <c r="Q113" s="173">
        <f t="shared" si="20"/>
        <v>5</v>
      </c>
      <c r="R113" s="154">
        <f t="shared" si="21"/>
        <v>10</v>
      </c>
      <c r="S113" s="151"/>
      <c r="T113" s="146">
        <f t="shared" si="22"/>
        <v>55</v>
      </c>
    </row>
    <row r="114" spans="1:20" ht="12.75" thickBot="1">
      <c r="A114" s="155" t="s">
        <v>4</v>
      </c>
      <c r="B114" s="138">
        <f aca="true" t="shared" si="23" ref="B114:K114">SUM(B90:B113)</f>
        <v>360</v>
      </c>
      <c r="C114" s="139">
        <f t="shared" si="23"/>
        <v>340</v>
      </c>
      <c r="D114" s="139">
        <f>SUM(D90:D113)</f>
        <v>281</v>
      </c>
      <c r="E114" s="140">
        <f t="shared" si="23"/>
        <v>272</v>
      </c>
      <c r="F114" s="140">
        <f t="shared" si="23"/>
        <v>250</v>
      </c>
      <c r="G114" s="140">
        <f t="shared" si="23"/>
        <v>242</v>
      </c>
      <c r="H114" s="141">
        <f t="shared" si="23"/>
        <v>186</v>
      </c>
      <c r="I114" s="141">
        <f t="shared" si="23"/>
        <v>163</v>
      </c>
      <c r="J114" s="141">
        <f t="shared" si="23"/>
        <v>201</v>
      </c>
      <c r="K114" s="142">
        <f t="shared" si="23"/>
        <v>185</v>
      </c>
      <c r="L114" s="142">
        <f>SUM(L90:L113)</f>
        <v>195</v>
      </c>
      <c r="M114" s="143">
        <f>SUM(M90:M113)</f>
        <v>190</v>
      </c>
      <c r="N114" s="208"/>
      <c r="O114" s="174">
        <f>SUM(O90:O113)</f>
        <v>981</v>
      </c>
      <c r="P114" s="175">
        <f>SUM(P90:P113)</f>
        <v>764</v>
      </c>
      <c r="Q114" s="177">
        <f>SUM(Q90:Q113)</f>
        <v>550</v>
      </c>
      <c r="R114" s="176">
        <f>SUM(R90:R113)</f>
        <v>570</v>
      </c>
      <c r="S114" s="208"/>
      <c r="T114" s="144">
        <f>SUM(T90:T113)</f>
        <v>2865</v>
      </c>
    </row>
    <row r="115" spans="1:20" ht="12.75" thickBot="1">
      <c r="A115" s="209"/>
      <c r="B115" s="210"/>
      <c r="C115" s="210"/>
      <c r="D115" s="210"/>
      <c r="E115" s="210"/>
      <c r="F115" s="210"/>
      <c r="G115" s="210"/>
      <c r="H115" s="210"/>
      <c r="I115" s="210"/>
      <c r="J115" s="210"/>
      <c r="K115" s="210"/>
      <c r="L115" s="210"/>
      <c r="M115" s="210"/>
      <c r="N115" s="210"/>
      <c r="O115" s="210"/>
      <c r="P115" s="210"/>
      <c r="Q115" s="210"/>
      <c r="R115" s="210"/>
      <c r="S115" s="210"/>
      <c r="T115" s="211"/>
    </row>
    <row r="116" spans="1:20" ht="12.75" thickBot="1">
      <c r="A116" s="207"/>
      <c r="B116" s="151"/>
      <c r="C116" s="151"/>
      <c r="D116" s="151"/>
      <c r="E116" s="151"/>
      <c r="F116" s="151"/>
      <c r="G116" s="151"/>
      <c r="H116" s="151"/>
      <c r="I116" s="151"/>
      <c r="J116" s="151"/>
      <c r="K116" s="151"/>
      <c r="L116" s="151"/>
      <c r="M116" s="151"/>
      <c r="N116" s="151"/>
      <c r="O116" s="151"/>
      <c r="P116" s="151"/>
      <c r="Q116" s="151"/>
      <c r="R116" s="151"/>
      <c r="S116" s="151"/>
      <c r="T116" s="152"/>
    </row>
    <row r="117" spans="1:24" ht="12.75" thickBot="1">
      <c r="A117" s="215"/>
      <c r="B117" s="272" t="s">
        <v>210</v>
      </c>
      <c r="C117" s="273"/>
      <c r="D117" s="273"/>
      <c r="E117" s="273"/>
      <c r="F117" s="273"/>
      <c r="G117" s="273"/>
      <c r="H117" s="273"/>
      <c r="I117" s="273"/>
      <c r="J117" s="273"/>
      <c r="K117" s="273"/>
      <c r="L117" s="273"/>
      <c r="M117" s="274"/>
      <c r="N117" s="157"/>
      <c r="O117" s="157"/>
      <c r="P117" s="157"/>
      <c r="Q117" s="157"/>
      <c r="R117" s="157"/>
      <c r="S117" s="157"/>
      <c r="T117" s="149"/>
      <c r="X117" s="127"/>
    </row>
    <row r="118" spans="1:30" ht="12.75" thickBot="1">
      <c r="A118" s="136" t="s">
        <v>181</v>
      </c>
      <c r="B118" s="130">
        <v>201710</v>
      </c>
      <c r="C118" s="131">
        <v>201711</v>
      </c>
      <c r="D118" s="170">
        <v>201712</v>
      </c>
      <c r="E118" s="166">
        <v>201801</v>
      </c>
      <c r="F118" s="132">
        <v>201802</v>
      </c>
      <c r="G118" s="167">
        <v>201803</v>
      </c>
      <c r="H118" s="165">
        <v>201804</v>
      </c>
      <c r="I118" s="133">
        <v>201805</v>
      </c>
      <c r="J118" s="168">
        <v>201806</v>
      </c>
      <c r="K118" s="169">
        <v>201807</v>
      </c>
      <c r="L118" s="134">
        <v>201808</v>
      </c>
      <c r="M118" s="135">
        <v>201809</v>
      </c>
      <c r="N118" s="151"/>
      <c r="O118" s="178">
        <v>201704</v>
      </c>
      <c r="P118" s="179">
        <v>201801</v>
      </c>
      <c r="Q118" s="181">
        <v>201802</v>
      </c>
      <c r="R118" s="180">
        <v>201803</v>
      </c>
      <c r="S118" s="151"/>
      <c r="T118" s="137" t="s">
        <v>152</v>
      </c>
      <c r="X118" s="129"/>
      <c r="AD118" s="128"/>
    </row>
    <row r="119" spans="1:31" ht="12">
      <c r="A119" s="207">
        <v>1</v>
      </c>
      <c r="B119" s="156">
        <v>33</v>
      </c>
      <c r="C119" s="157">
        <v>30</v>
      </c>
      <c r="D119" s="157">
        <v>24</v>
      </c>
      <c r="E119" s="156">
        <v>28</v>
      </c>
      <c r="F119" s="157">
        <v>36</v>
      </c>
      <c r="G119" s="160">
        <v>23</v>
      </c>
      <c r="H119" s="156">
        <v>25</v>
      </c>
      <c r="I119" s="157">
        <v>27</v>
      </c>
      <c r="J119" s="160">
        <v>18</v>
      </c>
      <c r="K119" s="148">
        <v>32</v>
      </c>
      <c r="L119" s="148">
        <v>26</v>
      </c>
      <c r="M119" s="149">
        <v>16</v>
      </c>
      <c r="N119" s="151"/>
      <c r="O119" s="147">
        <f>SUM(B119:D119)</f>
        <v>87</v>
      </c>
      <c r="P119" s="145">
        <f>SUM(E119:G119)</f>
        <v>87</v>
      </c>
      <c r="Q119" s="145">
        <f>SUM(H119:J119)</f>
        <v>70</v>
      </c>
      <c r="R119" s="149">
        <f>SUM(K119:M119)</f>
        <v>74</v>
      </c>
      <c r="S119" s="151"/>
      <c r="T119" s="145">
        <f>SUM(O119:R119)</f>
        <v>318</v>
      </c>
      <c r="X119" s="127"/>
      <c r="AD119" s="122"/>
      <c r="AE119" s="122"/>
    </row>
    <row r="120" spans="1:31" ht="12">
      <c r="A120" s="207">
        <v>2</v>
      </c>
      <c r="B120" s="158">
        <v>9</v>
      </c>
      <c r="C120" s="127">
        <v>9</v>
      </c>
      <c r="D120" s="127">
        <v>7</v>
      </c>
      <c r="E120" s="158">
        <v>7</v>
      </c>
      <c r="F120" s="127">
        <v>5</v>
      </c>
      <c r="G120" s="161">
        <v>8</v>
      </c>
      <c r="H120" s="158">
        <v>6</v>
      </c>
      <c r="I120" s="127">
        <v>6</v>
      </c>
      <c r="J120" s="161">
        <v>6</v>
      </c>
      <c r="K120" s="151">
        <v>5</v>
      </c>
      <c r="L120" s="151">
        <v>1</v>
      </c>
      <c r="M120" s="152">
        <v>4</v>
      </c>
      <c r="N120" s="151"/>
      <c r="O120" s="150">
        <f aca="true" t="shared" si="24" ref="O120:O142">SUM(B120:D120)</f>
        <v>25</v>
      </c>
      <c r="P120" s="146">
        <f aca="true" t="shared" si="25" ref="P120:P142">SUM(E120:G120)</f>
        <v>20</v>
      </c>
      <c r="Q120" s="146">
        <f aca="true" t="shared" si="26" ref="Q120:Q142">SUM(H120:J120)</f>
        <v>18</v>
      </c>
      <c r="R120" s="152">
        <f aca="true" t="shared" si="27" ref="R120:R142">SUM(K120:M120)</f>
        <v>10</v>
      </c>
      <c r="S120" s="151"/>
      <c r="T120" s="146">
        <f aca="true" t="shared" si="28" ref="T120:T142">SUM(O120:R120)</f>
        <v>73</v>
      </c>
      <c r="X120" s="127"/>
      <c r="AD120" s="122"/>
      <c r="AE120" s="122"/>
    </row>
    <row r="121" spans="1:31" ht="12">
      <c r="A121" s="207">
        <v>3</v>
      </c>
      <c r="B121" s="158">
        <v>8</v>
      </c>
      <c r="C121" s="127">
        <v>8</v>
      </c>
      <c r="D121" s="127">
        <v>5</v>
      </c>
      <c r="E121" s="158">
        <v>4</v>
      </c>
      <c r="F121" s="127">
        <v>1</v>
      </c>
      <c r="G121" s="161">
        <v>2</v>
      </c>
      <c r="H121" s="158">
        <v>3</v>
      </c>
      <c r="I121" s="127">
        <v>4</v>
      </c>
      <c r="J121" s="161">
        <v>1</v>
      </c>
      <c r="K121" s="151">
        <v>2</v>
      </c>
      <c r="L121" s="151">
        <v>2</v>
      </c>
      <c r="M121" s="152">
        <v>1</v>
      </c>
      <c r="N121" s="151"/>
      <c r="O121" s="150">
        <f t="shared" si="24"/>
        <v>21</v>
      </c>
      <c r="P121" s="146">
        <f t="shared" si="25"/>
        <v>7</v>
      </c>
      <c r="Q121" s="146">
        <f t="shared" si="26"/>
        <v>8</v>
      </c>
      <c r="R121" s="152">
        <f t="shared" si="27"/>
        <v>5</v>
      </c>
      <c r="S121" s="151"/>
      <c r="T121" s="146">
        <f t="shared" si="28"/>
        <v>41</v>
      </c>
      <c r="X121" s="127"/>
      <c r="AD121" s="122"/>
      <c r="AE121" s="122"/>
    </row>
    <row r="122" spans="1:31" ht="12">
      <c r="A122" s="207">
        <v>4</v>
      </c>
      <c r="B122" s="158">
        <v>17</v>
      </c>
      <c r="C122" s="127">
        <v>16</v>
      </c>
      <c r="D122" s="127">
        <v>16</v>
      </c>
      <c r="E122" s="158">
        <v>12</v>
      </c>
      <c r="F122" s="127">
        <v>8</v>
      </c>
      <c r="G122" s="161">
        <v>12</v>
      </c>
      <c r="H122" s="158">
        <v>10</v>
      </c>
      <c r="I122" s="127">
        <v>10</v>
      </c>
      <c r="J122" s="161">
        <v>7</v>
      </c>
      <c r="K122" s="151">
        <v>4</v>
      </c>
      <c r="L122" s="151">
        <v>8</v>
      </c>
      <c r="M122" s="152">
        <v>4</v>
      </c>
      <c r="N122" s="151"/>
      <c r="O122" s="150">
        <f t="shared" si="24"/>
        <v>49</v>
      </c>
      <c r="P122" s="146">
        <f t="shared" si="25"/>
        <v>32</v>
      </c>
      <c r="Q122" s="146">
        <f t="shared" si="26"/>
        <v>27</v>
      </c>
      <c r="R122" s="152">
        <f t="shared" si="27"/>
        <v>16</v>
      </c>
      <c r="S122" s="151"/>
      <c r="T122" s="146">
        <f t="shared" si="28"/>
        <v>124</v>
      </c>
      <c r="X122" s="127"/>
      <c r="AC122" s="128"/>
      <c r="AD122" s="122"/>
      <c r="AE122" s="122"/>
    </row>
    <row r="123" spans="1:31" ht="12">
      <c r="A123" s="207">
        <v>5</v>
      </c>
      <c r="B123" s="158">
        <v>95</v>
      </c>
      <c r="C123" s="127">
        <v>92</v>
      </c>
      <c r="D123" s="127">
        <v>66</v>
      </c>
      <c r="E123" s="158">
        <v>65</v>
      </c>
      <c r="F123" s="127">
        <v>76</v>
      </c>
      <c r="G123" s="161">
        <v>73</v>
      </c>
      <c r="H123" s="158">
        <v>72</v>
      </c>
      <c r="I123" s="127">
        <v>71</v>
      </c>
      <c r="J123" s="161">
        <v>55</v>
      </c>
      <c r="K123" s="151">
        <v>55</v>
      </c>
      <c r="L123" s="151">
        <v>48</v>
      </c>
      <c r="M123" s="152">
        <v>57</v>
      </c>
      <c r="N123" s="151"/>
      <c r="O123" s="150">
        <f t="shared" si="24"/>
        <v>253</v>
      </c>
      <c r="P123" s="146">
        <f t="shared" si="25"/>
        <v>214</v>
      </c>
      <c r="Q123" s="146">
        <f t="shared" si="26"/>
        <v>198</v>
      </c>
      <c r="R123" s="152">
        <f t="shared" si="27"/>
        <v>160</v>
      </c>
      <c r="S123" s="151"/>
      <c r="T123" s="146">
        <f t="shared" si="28"/>
        <v>825</v>
      </c>
      <c r="X123" s="127"/>
      <c r="AC123" s="122"/>
      <c r="AD123" s="122"/>
      <c r="AE123" s="122"/>
    </row>
    <row r="124" spans="1:31" ht="12">
      <c r="A124" s="207">
        <v>6</v>
      </c>
      <c r="B124" s="158">
        <v>8</v>
      </c>
      <c r="C124" s="127">
        <v>8</v>
      </c>
      <c r="D124" s="127">
        <v>2</v>
      </c>
      <c r="E124" s="158">
        <v>4</v>
      </c>
      <c r="F124" s="127">
        <v>4</v>
      </c>
      <c r="G124" s="161">
        <v>3</v>
      </c>
      <c r="H124" s="158">
        <v>2</v>
      </c>
      <c r="I124" s="127">
        <v>1</v>
      </c>
      <c r="J124" s="161">
        <v>1</v>
      </c>
      <c r="K124" s="151">
        <v>1</v>
      </c>
      <c r="L124" s="151">
        <v>2</v>
      </c>
      <c r="M124" s="152">
        <v>2</v>
      </c>
      <c r="N124" s="151"/>
      <c r="O124" s="150">
        <f t="shared" si="24"/>
        <v>18</v>
      </c>
      <c r="P124" s="146">
        <f t="shared" si="25"/>
        <v>11</v>
      </c>
      <c r="Q124" s="146">
        <f t="shared" si="26"/>
        <v>4</v>
      </c>
      <c r="R124" s="152">
        <f t="shared" si="27"/>
        <v>5</v>
      </c>
      <c r="S124" s="151"/>
      <c r="T124" s="146">
        <f t="shared" si="28"/>
        <v>38</v>
      </c>
      <c r="X124" s="127"/>
      <c r="AC124" s="122"/>
      <c r="AD124" s="122"/>
      <c r="AE124" s="122"/>
    </row>
    <row r="125" spans="1:31" ht="12">
      <c r="A125" s="207">
        <v>7</v>
      </c>
      <c r="B125" s="158">
        <v>16</v>
      </c>
      <c r="C125" s="127">
        <v>15</v>
      </c>
      <c r="D125" s="127">
        <v>17</v>
      </c>
      <c r="E125" s="158">
        <v>16</v>
      </c>
      <c r="F125" s="127">
        <v>14</v>
      </c>
      <c r="G125" s="161">
        <v>9</v>
      </c>
      <c r="H125" s="158">
        <v>9</v>
      </c>
      <c r="I125" s="127">
        <v>9</v>
      </c>
      <c r="J125" s="161">
        <v>14</v>
      </c>
      <c r="K125" s="151">
        <v>12</v>
      </c>
      <c r="L125" s="151">
        <v>13</v>
      </c>
      <c r="M125" s="152">
        <v>4</v>
      </c>
      <c r="N125" s="151"/>
      <c r="O125" s="150">
        <f t="shared" si="24"/>
        <v>48</v>
      </c>
      <c r="P125" s="146">
        <f t="shared" si="25"/>
        <v>39</v>
      </c>
      <c r="Q125" s="146">
        <f t="shared" si="26"/>
        <v>32</v>
      </c>
      <c r="R125" s="152">
        <f t="shared" si="27"/>
        <v>29</v>
      </c>
      <c r="S125" s="151"/>
      <c r="T125" s="146">
        <f t="shared" si="28"/>
        <v>148</v>
      </c>
      <c r="X125" s="127"/>
      <c r="AA125" s="128"/>
      <c r="AB125" s="128"/>
      <c r="AC125" s="122"/>
      <c r="AD125" s="122"/>
      <c r="AE125" s="122"/>
    </row>
    <row r="126" spans="1:31" ht="12">
      <c r="A126" s="207">
        <v>8</v>
      </c>
      <c r="B126" s="158">
        <v>177</v>
      </c>
      <c r="C126" s="127">
        <v>180</v>
      </c>
      <c r="D126" s="127">
        <v>130</v>
      </c>
      <c r="E126" s="158">
        <v>103</v>
      </c>
      <c r="F126" s="127">
        <v>103</v>
      </c>
      <c r="G126" s="161">
        <v>108</v>
      </c>
      <c r="H126" s="158">
        <v>96</v>
      </c>
      <c r="I126" s="127">
        <v>71</v>
      </c>
      <c r="J126" s="161">
        <v>67</v>
      </c>
      <c r="K126" s="151">
        <v>90</v>
      </c>
      <c r="L126" s="151">
        <v>112</v>
      </c>
      <c r="M126" s="152">
        <v>111</v>
      </c>
      <c r="N126" s="151"/>
      <c r="O126" s="150">
        <f t="shared" si="24"/>
        <v>487</v>
      </c>
      <c r="P126" s="146">
        <f t="shared" si="25"/>
        <v>314</v>
      </c>
      <c r="Q126" s="146">
        <f t="shared" si="26"/>
        <v>234</v>
      </c>
      <c r="R126" s="152">
        <f t="shared" si="27"/>
        <v>313</v>
      </c>
      <c r="S126" s="151"/>
      <c r="T126" s="146">
        <f t="shared" si="28"/>
        <v>1348</v>
      </c>
      <c r="X126" s="127"/>
      <c r="AA126" s="122"/>
      <c r="AB126" s="122"/>
      <c r="AC126" s="122"/>
      <c r="AD126" s="122"/>
      <c r="AE126" s="122"/>
    </row>
    <row r="127" spans="1:31" ht="12">
      <c r="A127" s="207">
        <v>9</v>
      </c>
      <c r="B127" s="158">
        <v>31</v>
      </c>
      <c r="C127" s="127">
        <v>23</v>
      </c>
      <c r="D127" s="127">
        <v>22</v>
      </c>
      <c r="E127" s="158">
        <v>20</v>
      </c>
      <c r="F127" s="127">
        <v>18</v>
      </c>
      <c r="G127" s="161">
        <v>25</v>
      </c>
      <c r="H127" s="158">
        <v>21</v>
      </c>
      <c r="I127" s="127">
        <v>30</v>
      </c>
      <c r="J127" s="161">
        <v>18</v>
      </c>
      <c r="K127" s="151">
        <v>25</v>
      </c>
      <c r="L127" s="151">
        <v>19</v>
      </c>
      <c r="M127" s="152">
        <v>19</v>
      </c>
      <c r="N127" s="151"/>
      <c r="O127" s="150">
        <f t="shared" si="24"/>
        <v>76</v>
      </c>
      <c r="P127" s="146">
        <f t="shared" si="25"/>
        <v>63</v>
      </c>
      <c r="Q127" s="146">
        <f t="shared" si="26"/>
        <v>69</v>
      </c>
      <c r="R127" s="152">
        <f t="shared" si="27"/>
        <v>63</v>
      </c>
      <c r="S127" s="151"/>
      <c r="T127" s="146">
        <f t="shared" si="28"/>
        <v>271</v>
      </c>
      <c r="X127" s="127"/>
      <c r="AA127" s="122"/>
      <c r="AB127" s="122"/>
      <c r="AC127" s="122"/>
      <c r="AD127" s="122"/>
      <c r="AE127" s="122"/>
    </row>
    <row r="128" spans="1:31" ht="12">
      <c r="A128" s="207">
        <v>10</v>
      </c>
      <c r="B128" s="158">
        <v>57</v>
      </c>
      <c r="C128" s="127">
        <v>48</v>
      </c>
      <c r="D128" s="127">
        <v>43</v>
      </c>
      <c r="E128" s="158">
        <v>51</v>
      </c>
      <c r="F128" s="127">
        <v>55</v>
      </c>
      <c r="G128" s="161">
        <v>46</v>
      </c>
      <c r="H128" s="158">
        <v>48</v>
      </c>
      <c r="I128" s="127">
        <v>47</v>
      </c>
      <c r="J128" s="161">
        <v>34</v>
      </c>
      <c r="K128" s="151">
        <v>34</v>
      </c>
      <c r="L128" s="151">
        <v>40</v>
      </c>
      <c r="M128" s="152">
        <v>37</v>
      </c>
      <c r="N128" s="151"/>
      <c r="O128" s="150">
        <f t="shared" si="24"/>
        <v>148</v>
      </c>
      <c r="P128" s="146">
        <f t="shared" si="25"/>
        <v>152</v>
      </c>
      <c r="Q128" s="146">
        <f t="shared" si="26"/>
        <v>129</v>
      </c>
      <c r="R128" s="152">
        <f t="shared" si="27"/>
        <v>111</v>
      </c>
      <c r="S128" s="151"/>
      <c r="T128" s="146">
        <f t="shared" si="28"/>
        <v>540</v>
      </c>
      <c r="X128" s="127"/>
      <c r="AA128" s="122"/>
      <c r="AB128" s="122"/>
      <c r="AC128" s="122"/>
      <c r="AD128" s="122"/>
      <c r="AE128" s="122"/>
    </row>
    <row r="129" spans="1:31" ht="12">
      <c r="A129" s="207">
        <v>11</v>
      </c>
      <c r="B129" s="158">
        <v>145</v>
      </c>
      <c r="C129" s="127">
        <v>140</v>
      </c>
      <c r="D129" s="127">
        <v>127</v>
      </c>
      <c r="E129" s="158">
        <v>131</v>
      </c>
      <c r="F129" s="127">
        <v>126</v>
      </c>
      <c r="G129" s="161">
        <v>134</v>
      </c>
      <c r="H129" s="158">
        <v>134</v>
      </c>
      <c r="I129" s="127">
        <v>127</v>
      </c>
      <c r="J129" s="161">
        <v>131</v>
      </c>
      <c r="K129" s="151">
        <v>99</v>
      </c>
      <c r="L129" s="151">
        <v>120</v>
      </c>
      <c r="M129" s="152">
        <v>136</v>
      </c>
      <c r="N129" s="151"/>
      <c r="O129" s="150">
        <f t="shared" si="24"/>
        <v>412</v>
      </c>
      <c r="P129" s="146">
        <f t="shared" si="25"/>
        <v>391</v>
      </c>
      <c r="Q129" s="146">
        <f t="shared" si="26"/>
        <v>392</v>
      </c>
      <c r="R129" s="152">
        <f t="shared" si="27"/>
        <v>355</v>
      </c>
      <c r="S129" s="151"/>
      <c r="T129" s="146">
        <f t="shared" si="28"/>
        <v>1550</v>
      </c>
      <c r="X129" s="127"/>
      <c r="AA129" s="122"/>
      <c r="AB129" s="122"/>
      <c r="AC129" s="122"/>
      <c r="AD129" s="122"/>
      <c r="AE129" s="122"/>
    </row>
    <row r="130" spans="1:31" ht="12">
      <c r="A130" s="207">
        <v>12</v>
      </c>
      <c r="B130" s="158">
        <v>242</v>
      </c>
      <c r="C130" s="127">
        <v>213</v>
      </c>
      <c r="D130" s="127">
        <v>180</v>
      </c>
      <c r="E130" s="158">
        <v>232</v>
      </c>
      <c r="F130" s="127">
        <v>215</v>
      </c>
      <c r="G130" s="161">
        <v>233</v>
      </c>
      <c r="H130" s="158">
        <v>237</v>
      </c>
      <c r="I130" s="127">
        <v>235</v>
      </c>
      <c r="J130" s="161">
        <v>219</v>
      </c>
      <c r="K130" s="151">
        <v>226</v>
      </c>
      <c r="L130" s="151">
        <v>263</v>
      </c>
      <c r="M130" s="152">
        <v>228</v>
      </c>
      <c r="N130" s="151"/>
      <c r="O130" s="150">
        <f t="shared" si="24"/>
        <v>635</v>
      </c>
      <c r="P130" s="146">
        <f t="shared" si="25"/>
        <v>680</v>
      </c>
      <c r="Q130" s="146">
        <f t="shared" si="26"/>
        <v>691</v>
      </c>
      <c r="R130" s="152">
        <f t="shared" si="27"/>
        <v>717</v>
      </c>
      <c r="S130" s="151"/>
      <c r="T130" s="146">
        <f t="shared" si="28"/>
        <v>2723</v>
      </c>
      <c r="X130" s="127"/>
      <c r="AA130" s="122"/>
      <c r="AB130" s="122"/>
      <c r="AC130" s="122"/>
      <c r="AD130" s="122"/>
      <c r="AE130" s="122"/>
    </row>
    <row r="131" spans="1:31" ht="12">
      <c r="A131" s="207">
        <v>13</v>
      </c>
      <c r="B131" s="158">
        <v>19</v>
      </c>
      <c r="C131" s="127">
        <v>22</v>
      </c>
      <c r="D131" s="127">
        <v>19</v>
      </c>
      <c r="E131" s="158">
        <v>15</v>
      </c>
      <c r="F131" s="127">
        <v>24</v>
      </c>
      <c r="G131" s="161">
        <v>22</v>
      </c>
      <c r="H131" s="158">
        <v>23</v>
      </c>
      <c r="I131" s="127">
        <v>14</v>
      </c>
      <c r="J131" s="161">
        <v>13</v>
      </c>
      <c r="K131" s="151">
        <v>14</v>
      </c>
      <c r="L131" s="151">
        <v>15</v>
      </c>
      <c r="M131" s="152">
        <v>18</v>
      </c>
      <c r="N131" s="151"/>
      <c r="O131" s="150">
        <f t="shared" si="24"/>
        <v>60</v>
      </c>
      <c r="P131" s="146">
        <f t="shared" si="25"/>
        <v>61</v>
      </c>
      <c r="Q131" s="146">
        <f t="shared" si="26"/>
        <v>50</v>
      </c>
      <c r="R131" s="152">
        <f t="shared" si="27"/>
        <v>47</v>
      </c>
      <c r="S131" s="151"/>
      <c r="T131" s="146">
        <f t="shared" si="28"/>
        <v>218</v>
      </c>
      <c r="X131" s="127"/>
      <c r="AA131" s="122"/>
      <c r="AB131" s="122"/>
      <c r="AC131" s="122"/>
      <c r="AD131" s="122"/>
      <c r="AE131" s="122"/>
    </row>
    <row r="132" spans="1:31" ht="12">
      <c r="A132" s="207">
        <v>14</v>
      </c>
      <c r="B132" s="158">
        <v>116</v>
      </c>
      <c r="C132" s="127">
        <v>133</v>
      </c>
      <c r="D132" s="127">
        <v>95</v>
      </c>
      <c r="E132" s="158">
        <v>95</v>
      </c>
      <c r="F132" s="127">
        <v>92</v>
      </c>
      <c r="G132" s="161">
        <v>122</v>
      </c>
      <c r="H132" s="158">
        <v>119</v>
      </c>
      <c r="I132" s="127">
        <v>99</v>
      </c>
      <c r="J132" s="161">
        <v>99</v>
      </c>
      <c r="K132" s="151">
        <v>79</v>
      </c>
      <c r="L132" s="151">
        <v>102</v>
      </c>
      <c r="M132" s="152">
        <v>76</v>
      </c>
      <c r="N132" s="151"/>
      <c r="O132" s="150">
        <f t="shared" si="24"/>
        <v>344</v>
      </c>
      <c r="P132" s="146">
        <f t="shared" si="25"/>
        <v>309</v>
      </c>
      <c r="Q132" s="146">
        <f t="shared" si="26"/>
        <v>317</v>
      </c>
      <c r="R132" s="152">
        <f t="shared" si="27"/>
        <v>257</v>
      </c>
      <c r="S132" s="151"/>
      <c r="T132" s="146">
        <f t="shared" si="28"/>
        <v>1227</v>
      </c>
      <c r="X132" s="127"/>
      <c r="AA132" s="122"/>
      <c r="AB132" s="122"/>
      <c r="AC132" s="122"/>
      <c r="AD132" s="122"/>
      <c r="AE132" s="122"/>
    </row>
    <row r="133" spans="1:31" ht="12">
      <c r="A133" s="207">
        <v>15</v>
      </c>
      <c r="B133" s="158">
        <v>163</v>
      </c>
      <c r="C133" s="127">
        <v>118</v>
      </c>
      <c r="D133" s="127">
        <v>111</v>
      </c>
      <c r="E133" s="158">
        <v>119</v>
      </c>
      <c r="F133" s="127">
        <v>97</v>
      </c>
      <c r="G133" s="161">
        <v>100</v>
      </c>
      <c r="H133" s="158">
        <v>97</v>
      </c>
      <c r="I133" s="127">
        <v>77</v>
      </c>
      <c r="J133" s="161">
        <v>86</v>
      </c>
      <c r="K133" s="151">
        <v>77</v>
      </c>
      <c r="L133" s="151">
        <v>62</v>
      </c>
      <c r="M133" s="152">
        <v>80</v>
      </c>
      <c r="N133" s="151"/>
      <c r="O133" s="150">
        <f t="shared" si="24"/>
        <v>392</v>
      </c>
      <c r="P133" s="146">
        <f t="shared" si="25"/>
        <v>316</v>
      </c>
      <c r="Q133" s="146">
        <f t="shared" si="26"/>
        <v>260</v>
      </c>
      <c r="R133" s="152">
        <f t="shared" si="27"/>
        <v>219</v>
      </c>
      <c r="S133" s="151"/>
      <c r="T133" s="146">
        <f t="shared" si="28"/>
        <v>1187</v>
      </c>
      <c r="X133" s="127"/>
      <c r="AA133" s="122"/>
      <c r="AB133" s="122"/>
      <c r="AC133" s="122"/>
      <c r="AD133" s="122"/>
      <c r="AE133" s="122"/>
    </row>
    <row r="134" spans="1:31" ht="12">
      <c r="A134" s="207">
        <v>16</v>
      </c>
      <c r="B134" s="158">
        <v>84</v>
      </c>
      <c r="C134" s="127">
        <v>79</v>
      </c>
      <c r="D134" s="127">
        <v>68</v>
      </c>
      <c r="E134" s="158">
        <v>74</v>
      </c>
      <c r="F134" s="127">
        <v>74</v>
      </c>
      <c r="G134" s="161">
        <v>79</v>
      </c>
      <c r="H134" s="158">
        <v>79</v>
      </c>
      <c r="I134" s="127">
        <v>81</v>
      </c>
      <c r="J134" s="161">
        <v>86</v>
      </c>
      <c r="K134" s="151">
        <v>90</v>
      </c>
      <c r="L134" s="151">
        <v>80</v>
      </c>
      <c r="M134" s="152">
        <v>93</v>
      </c>
      <c r="N134" s="151"/>
      <c r="O134" s="150">
        <f t="shared" si="24"/>
        <v>231</v>
      </c>
      <c r="P134" s="146">
        <f t="shared" si="25"/>
        <v>227</v>
      </c>
      <c r="Q134" s="146">
        <f t="shared" si="26"/>
        <v>246</v>
      </c>
      <c r="R134" s="152">
        <f t="shared" si="27"/>
        <v>263</v>
      </c>
      <c r="S134" s="151"/>
      <c r="T134" s="146">
        <f t="shared" si="28"/>
        <v>967</v>
      </c>
      <c r="X134" s="127"/>
      <c r="AA134" s="122"/>
      <c r="AB134" s="122"/>
      <c r="AC134" s="122"/>
      <c r="AD134" s="122"/>
      <c r="AE134" s="122"/>
    </row>
    <row r="135" spans="1:31" ht="12">
      <c r="A135" s="207">
        <v>17</v>
      </c>
      <c r="B135" s="158">
        <v>92</v>
      </c>
      <c r="C135" s="127">
        <v>74</v>
      </c>
      <c r="D135" s="127">
        <v>66</v>
      </c>
      <c r="E135" s="158">
        <v>51</v>
      </c>
      <c r="F135" s="127">
        <v>37</v>
      </c>
      <c r="G135" s="161">
        <v>57</v>
      </c>
      <c r="H135" s="158">
        <v>69</v>
      </c>
      <c r="I135" s="127">
        <v>43</v>
      </c>
      <c r="J135" s="161">
        <v>69</v>
      </c>
      <c r="K135" s="151">
        <v>55</v>
      </c>
      <c r="L135" s="151">
        <v>68</v>
      </c>
      <c r="M135" s="152">
        <v>73</v>
      </c>
      <c r="N135" s="151"/>
      <c r="O135" s="150">
        <f t="shared" si="24"/>
        <v>232</v>
      </c>
      <c r="P135" s="146">
        <f t="shared" si="25"/>
        <v>145</v>
      </c>
      <c r="Q135" s="146">
        <f t="shared" si="26"/>
        <v>181</v>
      </c>
      <c r="R135" s="152">
        <f t="shared" si="27"/>
        <v>196</v>
      </c>
      <c r="S135" s="151"/>
      <c r="T135" s="146">
        <f t="shared" si="28"/>
        <v>754</v>
      </c>
      <c r="X135" s="127"/>
      <c r="AA135" s="122"/>
      <c r="AB135" s="122"/>
      <c r="AC135" s="122"/>
      <c r="AD135" s="122"/>
      <c r="AE135" s="122"/>
    </row>
    <row r="136" spans="1:31" ht="12">
      <c r="A136" s="207">
        <v>18</v>
      </c>
      <c r="B136" s="158">
        <v>39</v>
      </c>
      <c r="C136" s="127">
        <v>42</v>
      </c>
      <c r="D136" s="127">
        <v>30</v>
      </c>
      <c r="E136" s="158">
        <v>14</v>
      </c>
      <c r="F136" s="127">
        <v>16</v>
      </c>
      <c r="G136" s="161">
        <v>15</v>
      </c>
      <c r="H136" s="158">
        <v>24</v>
      </c>
      <c r="I136" s="127">
        <v>20</v>
      </c>
      <c r="J136" s="161">
        <v>17</v>
      </c>
      <c r="K136" s="151">
        <v>13</v>
      </c>
      <c r="L136" s="151">
        <v>24</v>
      </c>
      <c r="M136" s="152">
        <v>27</v>
      </c>
      <c r="N136" s="151"/>
      <c r="O136" s="150">
        <f t="shared" si="24"/>
        <v>111</v>
      </c>
      <c r="P136" s="146">
        <f t="shared" si="25"/>
        <v>45</v>
      </c>
      <c r="Q136" s="146">
        <f t="shared" si="26"/>
        <v>61</v>
      </c>
      <c r="R136" s="152">
        <f t="shared" si="27"/>
        <v>64</v>
      </c>
      <c r="S136" s="151"/>
      <c r="T136" s="146">
        <f t="shared" si="28"/>
        <v>281</v>
      </c>
      <c r="X136" s="127"/>
      <c r="AA136" s="122"/>
      <c r="AB136" s="122"/>
      <c r="AC136" s="122"/>
      <c r="AD136" s="122"/>
      <c r="AE136" s="122"/>
    </row>
    <row r="137" spans="1:31" ht="12">
      <c r="A137" s="207">
        <v>19</v>
      </c>
      <c r="B137" s="158">
        <v>4</v>
      </c>
      <c r="C137" s="127">
        <v>4</v>
      </c>
      <c r="D137" s="127">
        <v>3</v>
      </c>
      <c r="E137" s="158">
        <v>2</v>
      </c>
      <c r="F137" s="127">
        <v>2</v>
      </c>
      <c r="G137" s="161">
        <v>3</v>
      </c>
      <c r="H137" s="158">
        <v>2</v>
      </c>
      <c r="I137" s="127">
        <v>4</v>
      </c>
      <c r="J137" s="161">
        <v>1</v>
      </c>
      <c r="K137" s="151">
        <v>2</v>
      </c>
      <c r="L137" s="151">
        <v>4</v>
      </c>
      <c r="M137" s="152">
        <v>4</v>
      </c>
      <c r="N137" s="151"/>
      <c r="O137" s="150">
        <f t="shared" si="24"/>
        <v>11</v>
      </c>
      <c r="P137" s="146">
        <f t="shared" si="25"/>
        <v>7</v>
      </c>
      <c r="Q137" s="146">
        <f t="shared" si="26"/>
        <v>7</v>
      </c>
      <c r="R137" s="152">
        <f t="shared" si="27"/>
        <v>10</v>
      </c>
      <c r="S137" s="151"/>
      <c r="T137" s="146">
        <f t="shared" si="28"/>
        <v>35</v>
      </c>
      <c r="X137" s="127"/>
      <c r="AA137" s="122"/>
      <c r="AB137" s="122"/>
      <c r="AC137" s="122"/>
      <c r="AD137" s="122"/>
      <c r="AE137" s="122"/>
    </row>
    <row r="138" spans="1:31" ht="12">
      <c r="A138" s="207">
        <v>20</v>
      </c>
      <c r="B138" s="158">
        <v>16</v>
      </c>
      <c r="C138" s="127">
        <v>11</v>
      </c>
      <c r="D138" s="127">
        <v>5</v>
      </c>
      <c r="E138" s="158">
        <v>12</v>
      </c>
      <c r="F138" s="127">
        <v>9</v>
      </c>
      <c r="G138" s="161">
        <v>9</v>
      </c>
      <c r="H138" s="158">
        <v>9</v>
      </c>
      <c r="I138" s="127">
        <v>8</v>
      </c>
      <c r="J138" s="161">
        <v>8</v>
      </c>
      <c r="K138" s="151">
        <v>7</v>
      </c>
      <c r="L138" s="151">
        <v>3</v>
      </c>
      <c r="M138" s="152">
        <v>3</v>
      </c>
      <c r="N138" s="151"/>
      <c r="O138" s="150">
        <f t="shared" si="24"/>
        <v>32</v>
      </c>
      <c r="P138" s="146">
        <f t="shared" si="25"/>
        <v>30</v>
      </c>
      <c r="Q138" s="146">
        <f t="shared" si="26"/>
        <v>25</v>
      </c>
      <c r="R138" s="152">
        <f t="shared" si="27"/>
        <v>13</v>
      </c>
      <c r="S138" s="151"/>
      <c r="T138" s="146">
        <f t="shared" si="28"/>
        <v>100</v>
      </c>
      <c r="X138" s="127"/>
      <c r="AA138" s="122"/>
      <c r="AB138" s="122"/>
      <c r="AC138" s="122"/>
      <c r="AD138" s="122"/>
      <c r="AE138" s="122"/>
    </row>
    <row r="139" spans="1:31" ht="12">
      <c r="A139" s="207">
        <v>21</v>
      </c>
      <c r="B139" s="158">
        <v>120</v>
      </c>
      <c r="C139" s="127">
        <v>121</v>
      </c>
      <c r="D139" s="127">
        <v>90</v>
      </c>
      <c r="E139" s="158">
        <v>79</v>
      </c>
      <c r="F139" s="127">
        <v>70</v>
      </c>
      <c r="G139" s="161">
        <v>78</v>
      </c>
      <c r="H139" s="158">
        <v>77</v>
      </c>
      <c r="I139" s="127">
        <v>85</v>
      </c>
      <c r="J139" s="161">
        <v>99</v>
      </c>
      <c r="K139" s="151">
        <v>87</v>
      </c>
      <c r="L139" s="151">
        <v>92</v>
      </c>
      <c r="M139" s="152">
        <v>77</v>
      </c>
      <c r="N139" s="151"/>
      <c r="O139" s="150">
        <f t="shared" si="24"/>
        <v>331</v>
      </c>
      <c r="P139" s="146">
        <f t="shared" si="25"/>
        <v>227</v>
      </c>
      <c r="Q139" s="146">
        <f t="shared" si="26"/>
        <v>261</v>
      </c>
      <c r="R139" s="152">
        <f t="shared" si="27"/>
        <v>256</v>
      </c>
      <c r="S139" s="151"/>
      <c r="T139" s="146">
        <f t="shared" si="28"/>
        <v>1075</v>
      </c>
      <c r="X139" s="127"/>
      <c r="AA139" s="122"/>
      <c r="AB139" s="122"/>
      <c r="AC139" s="122"/>
      <c r="AD139" s="122"/>
      <c r="AE139" s="122"/>
    </row>
    <row r="140" spans="1:31" ht="12">
      <c r="A140" s="207">
        <v>22</v>
      </c>
      <c r="B140" s="158">
        <v>281</v>
      </c>
      <c r="C140" s="127">
        <v>257</v>
      </c>
      <c r="D140" s="127">
        <v>198</v>
      </c>
      <c r="E140" s="158">
        <v>197</v>
      </c>
      <c r="F140" s="127">
        <v>176</v>
      </c>
      <c r="G140" s="161">
        <v>201</v>
      </c>
      <c r="H140" s="158">
        <v>204</v>
      </c>
      <c r="I140" s="127">
        <v>205</v>
      </c>
      <c r="J140" s="161">
        <v>182</v>
      </c>
      <c r="K140" s="151">
        <v>197</v>
      </c>
      <c r="L140" s="151">
        <v>183</v>
      </c>
      <c r="M140" s="152">
        <v>203</v>
      </c>
      <c r="N140" s="151"/>
      <c r="O140" s="150">
        <f t="shared" si="24"/>
        <v>736</v>
      </c>
      <c r="P140" s="146">
        <f t="shared" si="25"/>
        <v>574</v>
      </c>
      <c r="Q140" s="146">
        <f t="shared" si="26"/>
        <v>591</v>
      </c>
      <c r="R140" s="152">
        <f t="shared" si="27"/>
        <v>583</v>
      </c>
      <c r="S140" s="151"/>
      <c r="T140" s="146">
        <f>SUM(O140:R140)</f>
        <v>2484</v>
      </c>
      <c r="X140" s="127"/>
      <c r="AA140" s="122"/>
      <c r="AB140" s="122"/>
      <c r="AC140" s="122"/>
      <c r="AD140" s="122"/>
      <c r="AE140" s="122"/>
    </row>
    <row r="141" spans="1:31" ht="12">
      <c r="A141" s="207">
        <v>23</v>
      </c>
      <c r="B141" s="158">
        <v>365</v>
      </c>
      <c r="C141" s="127">
        <v>280</v>
      </c>
      <c r="D141" s="127">
        <v>216</v>
      </c>
      <c r="E141" s="158">
        <v>232</v>
      </c>
      <c r="F141" s="127">
        <v>230</v>
      </c>
      <c r="G141" s="161">
        <v>246</v>
      </c>
      <c r="H141" s="158">
        <v>214</v>
      </c>
      <c r="I141" s="127">
        <v>181</v>
      </c>
      <c r="J141" s="161">
        <v>172</v>
      </c>
      <c r="K141" s="151">
        <v>117</v>
      </c>
      <c r="L141" s="151">
        <v>144</v>
      </c>
      <c r="M141" s="152">
        <v>147</v>
      </c>
      <c r="N141" s="151"/>
      <c r="O141" s="150">
        <f t="shared" si="24"/>
        <v>861</v>
      </c>
      <c r="P141" s="146">
        <f t="shared" si="25"/>
        <v>708</v>
      </c>
      <c r="Q141" s="146">
        <f t="shared" si="26"/>
        <v>567</v>
      </c>
      <c r="R141" s="152">
        <f t="shared" si="27"/>
        <v>408</v>
      </c>
      <c r="S141" s="151"/>
      <c r="T141" s="146">
        <f t="shared" si="28"/>
        <v>2544</v>
      </c>
      <c r="X141" s="127"/>
      <c r="AA141" s="122"/>
      <c r="AB141" s="122"/>
      <c r="AC141" s="122"/>
      <c r="AD141" s="122"/>
      <c r="AE141" s="122"/>
    </row>
    <row r="142" spans="1:31" ht="12.75" thickBot="1">
      <c r="A142" s="207">
        <v>24</v>
      </c>
      <c r="B142" s="158">
        <v>35</v>
      </c>
      <c r="C142" s="127">
        <v>33</v>
      </c>
      <c r="D142" s="127">
        <v>28</v>
      </c>
      <c r="E142" s="162">
        <v>22</v>
      </c>
      <c r="F142" s="163">
        <v>22</v>
      </c>
      <c r="G142" s="164">
        <v>24</v>
      </c>
      <c r="H142" s="158">
        <v>32</v>
      </c>
      <c r="I142" s="127">
        <v>29</v>
      </c>
      <c r="J142" s="161">
        <v>19</v>
      </c>
      <c r="K142" s="151">
        <v>22</v>
      </c>
      <c r="L142" s="151">
        <v>19</v>
      </c>
      <c r="M142" s="152">
        <v>21</v>
      </c>
      <c r="N142" s="151"/>
      <c r="O142" s="153">
        <f t="shared" si="24"/>
        <v>96</v>
      </c>
      <c r="P142" s="173">
        <f t="shared" si="25"/>
        <v>68</v>
      </c>
      <c r="Q142" s="173">
        <f t="shared" si="26"/>
        <v>80</v>
      </c>
      <c r="R142" s="154">
        <f t="shared" si="27"/>
        <v>62</v>
      </c>
      <c r="S142" s="151"/>
      <c r="T142" s="146">
        <f t="shared" si="28"/>
        <v>306</v>
      </c>
      <c r="X142" s="127"/>
      <c r="AA142" s="122"/>
      <c r="AB142" s="122"/>
      <c r="AC142" s="122"/>
      <c r="AD142" s="122"/>
      <c r="AE142" s="122"/>
    </row>
    <row r="143" spans="1:29" ht="12.75" thickBot="1">
      <c r="A143" s="155" t="s">
        <v>4</v>
      </c>
      <c r="B143" s="138">
        <f aca="true" t="shared" si="29" ref="B143:M143">SUM(B119:B142)</f>
        <v>2172</v>
      </c>
      <c r="C143" s="139">
        <f t="shared" si="29"/>
        <v>1956</v>
      </c>
      <c r="D143" s="139">
        <f t="shared" si="29"/>
        <v>1568</v>
      </c>
      <c r="E143" s="140">
        <f t="shared" si="29"/>
        <v>1585</v>
      </c>
      <c r="F143" s="140">
        <f t="shared" si="29"/>
        <v>1510</v>
      </c>
      <c r="G143" s="140">
        <f t="shared" si="29"/>
        <v>1632</v>
      </c>
      <c r="H143" s="141">
        <f t="shared" si="29"/>
        <v>1612</v>
      </c>
      <c r="I143" s="141">
        <f t="shared" si="29"/>
        <v>1484</v>
      </c>
      <c r="J143" s="141">
        <f t="shared" si="29"/>
        <v>1422</v>
      </c>
      <c r="K143" s="142">
        <f t="shared" si="29"/>
        <v>1345</v>
      </c>
      <c r="L143" s="142">
        <f t="shared" si="29"/>
        <v>1450</v>
      </c>
      <c r="M143" s="143">
        <f t="shared" si="29"/>
        <v>1441</v>
      </c>
      <c r="N143" s="208"/>
      <c r="O143" s="174">
        <f>SUM(O119:O142)</f>
        <v>5696</v>
      </c>
      <c r="P143" s="175">
        <f>SUM(P119:P142)</f>
        <v>4727</v>
      </c>
      <c r="Q143" s="177">
        <f>SUM(Q119:Q142)</f>
        <v>4518</v>
      </c>
      <c r="R143" s="176">
        <f>SUM(R119:R142)</f>
        <v>4236</v>
      </c>
      <c r="S143" s="208"/>
      <c r="T143" s="144">
        <f>SUM(T119:T142)</f>
        <v>19177</v>
      </c>
      <c r="X143" s="127"/>
      <c r="AA143" s="122"/>
      <c r="AB143" s="122"/>
      <c r="AC143" s="122"/>
    </row>
    <row r="144" spans="1:29" ht="12.75" thickBot="1">
      <c r="A144" s="207"/>
      <c r="B144" s="151"/>
      <c r="C144" s="151"/>
      <c r="D144" s="151"/>
      <c r="E144" s="151"/>
      <c r="F144" s="151"/>
      <c r="G144" s="151"/>
      <c r="H144" s="151"/>
      <c r="I144" s="151"/>
      <c r="J144" s="151"/>
      <c r="K144" s="151"/>
      <c r="L144" s="151"/>
      <c r="M144" s="151"/>
      <c r="N144" s="151"/>
      <c r="O144" s="151"/>
      <c r="P144" s="151"/>
      <c r="Q144" s="151"/>
      <c r="R144" s="151"/>
      <c r="S144" s="151"/>
      <c r="T144" s="152"/>
      <c r="X144" s="127"/>
      <c r="AA144" s="122"/>
      <c r="AB144" s="122"/>
      <c r="AC144" s="122"/>
    </row>
    <row r="145" spans="1:29" ht="12.75" thickBot="1">
      <c r="A145" s="136" t="s">
        <v>180</v>
      </c>
      <c r="B145" s="130">
        <v>201710</v>
      </c>
      <c r="C145" s="131">
        <v>201711</v>
      </c>
      <c r="D145" s="170">
        <v>201712</v>
      </c>
      <c r="E145" s="166">
        <v>201801</v>
      </c>
      <c r="F145" s="132">
        <v>201802</v>
      </c>
      <c r="G145" s="167">
        <v>201803</v>
      </c>
      <c r="H145" s="165">
        <v>201804</v>
      </c>
      <c r="I145" s="133">
        <v>201805</v>
      </c>
      <c r="J145" s="168">
        <v>201806</v>
      </c>
      <c r="K145" s="169">
        <v>201807</v>
      </c>
      <c r="L145" s="134">
        <v>201808</v>
      </c>
      <c r="M145" s="135">
        <v>201809</v>
      </c>
      <c r="N145" s="151"/>
      <c r="O145" s="178">
        <v>201704</v>
      </c>
      <c r="P145" s="179">
        <v>201801</v>
      </c>
      <c r="Q145" s="181">
        <v>201802</v>
      </c>
      <c r="R145" s="180">
        <v>201803</v>
      </c>
      <c r="S145" s="151"/>
      <c r="T145" s="137" t="s">
        <v>152</v>
      </c>
      <c r="X145" s="129"/>
      <c r="AA145" s="122"/>
      <c r="AB145" s="122"/>
      <c r="AC145" s="122"/>
    </row>
    <row r="146" spans="1:31" ht="12">
      <c r="A146" s="207">
        <v>1</v>
      </c>
      <c r="B146" s="156">
        <v>178</v>
      </c>
      <c r="C146" s="157">
        <v>172</v>
      </c>
      <c r="D146" s="157">
        <v>152</v>
      </c>
      <c r="E146" s="156">
        <v>134</v>
      </c>
      <c r="F146" s="157">
        <v>134</v>
      </c>
      <c r="G146" s="160">
        <v>118</v>
      </c>
      <c r="H146" s="156">
        <v>103</v>
      </c>
      <c r="I146" s="157">
        <v>101</v>
      </c>
      <c r="J146" s="160">
        <v>105</v>
      </c>
      <c r="K146" s="148">
        <v>109</v>
      </c>
      <c r="L146" s="148">
        <v>104</v>
      </c>
      <c r="M146" s="149">
        <v>124</v>
      </c>
      <c r="N146" s="151"/>
      <c r="O146" s="147">
        <f>SUM(B146:D146)</f>
        <v>502</v>
      </c>
      <c r="P146" s="145">
        <f>SUM(E146:G146)</f>
        <v>386</v>
      </c>
      <c r="Q146" s="145">
        <f>SUM(H146:J146)</f>
        <v>309</v>
      </c>
      <c r="R146" s="149">
        <f>SUM(K146:M146)</f>
        <v>337</v>
      </c>
      <c r="S146" s="151"/>
      <c r="T146" s="145">
        <f>SUM(O146:R146)</f>
        <v>1534</v>
      </c>
      <c r="X146" s="127"/>
      <c r="AA146" s="122"/>
      <c r="AB146" s="122"/>
      <c r="AC146" s="122"/>
      <c r="AD146" s="122"/>
      <c r="AE146" s="122"/>
    </row>
    <row r="147" spans="1:31" ht="12">
      <c r="A147" s="207">
        <v>2</v>
      </c>
      <c r="B147" s="158">
        <v>56</v>
      </c>
      <c r="C147" s="127">
        <v>70</v>
      </c>
      <c r="D147" s="127">
        <v>67</v>
      </c>
      <c r="E147" s="158">
        <v>61</v>
      </c>
      <c r="F147" s="127">
        <v>57</v>
      </c>
      <c r="G147" s="161">
        <v>52</v>
      </c>
      <c r="H147" s="158">
        <v>51</v>
      </c>
      <c r="I147" s="127">
        <v>50</v>
      </c>
      <c r="J147" s="161">
        <v>52</v>
      </c>
      <c r="K147" s="151">
        <v>48</v>
      </c>
      <c r="L147" s="151">
        <v>40</v>
      </c>
      <c r="M147" s="152">
        <v>46</v>
      </c>
      <c r="N147" s="151"/>
      <c r="O147" s="150">
        <f aca="true" t="shared" si="30" ref="O147:O169">SUM(B147:D147)</f>
        <v>193</v>
      </c>
      <c r="P147" s="146">
        <f aca="true" t="shared" si="31" ref="P147:P169">SUM(E147:G147)</f>
        <v>170</v>
      </c>
      <c r="Q147" s="146">
        <f aca="true" t="shared" si="32" ref="Q147:Q169">SUM(H147:J147)</f>
        <v>153</v>
      </c>
      <c r="R147" s="152">
        <f aca="true" t="shared" si="33" ref="R147:R169">SUM(K147:M147)</f>
        <v>134</v>
      </c>
      <c r="S147" s="151"/>
      <c r="T147" s="146">
        <f aca="true" t="shared" si="34" ref="T147:T169">SUM(O147:R147)</f>
        <v>650</v>
      </c>
      <c r="X147" s="127"/>
      <c r="AA147" s="122"/>
      <c r="AB147" s="122"/>
      <c r="AC147" s="122"/>
      <c r="AD147" s="122"/>
      <c r="AE147" s="122"/>
    </row>
    <row r="148" spans="1:31" ht="12">
      <c r="A148" s="207">
        <v>3</v>
      </c>
      <c r="B148" s="158">
        <v>44</v>
      </c>
      <c r="C148" s="127">
        <v>52</v>
      </c>
      <c r="D148" s="127">
        <v>42</v>
      </c>
      <c r="E148" s="158">
        <v>34</v>
      </c>
      <c r="F148" s="127">
        <v>34</v>
      </c>
      <c r="G148" s="161">
        <v>34</v>
      </c>
      <c r="H148" s="158">
        <v>36</v>
      </c>
      <c r="I148" s="127">
        <v>25</v>
      </c>
      <c r="J148" s="161">
        <v>23</v>
      </c>
      <c r="K148" s="151">
        <v>26</v>
      </c>
      <c r="L148" s="151">
        <v>21</v>
      </c>
      <c r="M148" s="152">
        <v>29</v>
      </c>
      <c r="N148" s="151"/>
      <c r="O148" s="150">
        <f t="shared" si="30"/>
        <v>138</v>
      </c>
      <c r="P148" s="146">
        <f t="shared" si="31"/>
        <v>102</v>
      </c>
      <c r="Q148" s="146">
        <f t="shared" si="32"/>
        <v>84</v>
      </c>
      <c r="R148" s="152">
        <f t="shared" si="33"/>
        <v>76</v>
      </c>
      <c r="S148" s="151"/>
      <c r="T148" s="146">
        <f t="shared" si="34"/>
        <v>400</v>
      </c>
      <c r="X148" s="127"/>
      <c r="AA148" s="122"/>
      <c r="AB148" s="122"/>
      <c r="AD148" s="122"/>
      <c r="AE148" s="122"/>
    </row>
    <row r="149" spans="1:31" ht="12">
      <c r="A149" s="207">
        <v>4</v>
      </c>
      <c r="B149" s="158">
        <v>59</v>
      </c>
      <c r="C149" s="127">
        <v>62</v>
      </c>
      <c r="D149" s="127">
        <v>60</v>
      </c>
      <c r="E149" s="158">
        <v>57</v>
      </c>
      <c r="F149" s="127">
        <v>46</v>
      </c>
      <c r="G149" s="161">
        <v>58</v>
      </c>
      <c r="H149" s="158">
        <v>48</v>
      </c>
      <c r="I149" s="127">
        <v>41</v>
      </c>
      <c r="J149" s="161">
        <v>35</v>
      </c>
      <c r="K149" s="151">
        <v>42</v>
      </c>
      <c r="L149" s="151">
        <v>45</v>
      </c>
      <c r="M149" s="152">
        <v>45</v>
      </c>
      <c r="N149" s="151"/>
      <c r="O149" s="150">
        <f t="shared" si="30"/>
        <v>181</v>
      </c>
      <c r="P149" s="146">
        <f t="shared" si="31"/>
        <v>161</v>
      </c>
      <c r="Q149" s="146">
        <f t="shared" si="32"/>
        <v>124</v>
      </c>
      <c r="R149" s="152">
        <f t="shared" si="33"/>
        <v>132</v>
      </c>
      <c r="S149" s="151"/>
      <c r="T149" s="146">
        <f t="shared" si="34"/>
        <v>598</v>
      </c>
      <c r="X149" s="127"/>
      <c r="AA149" s="122"/>
      <c r="AB149" s="122"/>
      <c r="AD149" s="122"/>
      <c r="AE149" s="122"/>
    </row>
    <row r="150" spans="1:31" ht="12">
      <c r="A150" s="207">
        <v>5</v>
      </c>
      <c r="B150" s="158">
        <v>184</v>
      </c>
      <c r="C150" s="127">
        <v>181</v>
      </c>
      <c r="D150" s="127">
        <v>164</v>
      </c>
      <c r="E150" s="158">
        <v>138</v>
      </c>
      <c r="F150" s="127">
        <v>135</v>
      </c>
      <c r="G150" s="161">
        <v>125</v>
      </c>
      <c r="H150" s="158">
        <v>124</v>
      </c>
      <c r="I150" s="127">
        <v>125</v>
      </c>
      <c r="J150" s="161">
        <v>105</v>
      </c>
      <c r="K150" s="151">
        <v>107</v>
      </c>
      <c r="L150" s="151">
        <v>104</v>
      </c>
      <c r="M150" s="152">
        <v>134</v>
      </c>
      <c r="N150" s="151"/>
      <c r="O150" s="150">
        <f t="shared" si="30"/>
        <v>529</v>
      </c>
      <c r="P150" s="146">
        <f t="shared" si="31"/>
        <v>398</v>
      </c>
      <c r="Q150" s="146">
        <f t="shared" si="32"/>
        <v>354</v>
      </c>
      <c r="R150" s="152">
        <f t="shared" si="33"/>
        <v>345</v>
      </c>
      <c r="S150" s="151"/>
      <c r="T150" s="146">
        <f t="shared" si="34"/>
        <v>1626</v>
      </c>
      <c r="X150" s="127"/>
      <c r="AA150" s="122"/>
      <c r="AC150" s="122"/>
      <c r="AD150" s="122"/>
      <c r="AE150" s="122"/>
    </row>
    <row r="151" spans="1:31" ht="12">
      <c r="A151" s="207">
        <v>6</v>
      </c>
      <c r="B151" s="158">
        <v>34</v>
      </c>
      <c r="C151" s="127">
        <v>31</v>
      </c>
      <c r="D151" s="127">
        <v>25</v>
      </c>
      <c r="E151" s="158">
        <v>18</v>
      </c>
      <c r="F151" s="127">
        <v>18</v>
      </c>
      <c r="G151" s="161">
        <v>18</v>
      </c>
      <c r="H151" s="158">
        <v>16</v>
      </c>
      <c r="I151" s="127">
        <v>14</v>
      </c>
      <c r="J151" s="161">
        <v>12</v>
      </c>
      <c r="K151" s="151">
        <v>13</v>
      </c>
      <c r="L151" s="151">
        <v>17</v>
      </c>
      <c r="M151" s="152">
        <v>17</v>
      </c>
      <c r="N151" s="151"/>
      <c r="O151" s="150">
        <f t="shared" si="30"/>
        <v>90</v>
      </c>
      <c r="P151" s="146">
        <f t="shared" si="31"/>
        <v>54</v>
      </c>
      <c r="Q151" s="146">
        <f t="shared" si="32"/>
        <v>42</v>
      </c>
      <c r="R151" s="152">
        <f t="shared" si="33"/>
        <v>47</v>
      </c>
      <c r="S151" s="151"/>
      <c r="T151" s="146">
        <f t="shared" si="34"/>
        <v>233</v>
      </c>
      <c r="X151" s="127"/>
      <c r="AC151" s="122"/>
      <c r="AD151" s="122"/>
      <c r="AE151" s="122"/>
    </row>
    <row r="152" spans="1:31" ht="12">
      <c r="A152" s="207">
        <v>7</v>
      </c>
      <c r="B152" s="158">
        <v>61</v>
      </c>
      <c r="C152" s="127">
        <v>57</v>
      </c>
      <c r="D152" s="127">
        <v>55</v>
      </c>
      <c r="E152" s="158">
        <v>50</v>
      </c>
      <c r="F152" s="127">
        <v>38</v>
      </c>
      <c r="G152" s="161">
        <v>48</v>
      </c>
      <c r="H152" s="158">
        <v>38</v>
      </c>
      <c r="I152" s="127">
        <v>39</v>
      </c>
      <c r="J152" s="161">
        <v>47</v>
      </c>
      <c r="K152" s="151">
        <v>46</v>
      </c>
      <c r="L152" s="151">
        <v>42</v>
      </c>
      <c r="M152" s="152">
        <v>36</v>
      </c>
      <c r="N152" s="151"/>
      <c r="O152" s="150">
        <f t="shared" si="30"/>
        <v>173</v>
      </c>
      <c r="P152" s="146">
        <f t="shared" si="31"/>
        <v>136</v>
      </c>
      <c r="Q152" s="146">
        <f t="shared" si="32"/>
        <v>124</v>
      </c>
      <c r="R152" s="152">
        <f t="shared" si="33"/>
        <v>124</v>
      </c>
      <c r="S152" s="151"/>
      <c r="T152" s="146">
        <f t="shared" si="34"/>
        <v>557</v>
      </c>
      <c r="X152" s="127"/>
      <c r="AC152" s="122"/>
      <c r="AD152" s="122"/>
      <c r="AE152" s="122"/>
    </row>
    <row r="153" spans="1:31" ht="12">
      <c r="A153" s="207">
        <v>8</v>
      </c>
      <c r="B153" s="158">
        <v>723</v>
      </c>
      <c r="C153" s="127">
        <v>713</v>
      </c>
      <c r="D153" s="127">
        <v>576</v>
      </c>
      <c r="E153" s="158">
        <v>499</v>
      </c>
      <c r="F153" s="127">
        <v>442</v>
      </c>
      <c r="G153" s="161">
        <v>447</v>
      </c>
      <c r="H153" s="158">
        <v>415</v>
      </c>
      <c r="I153" s="127">
        <v>373</v>
      </c>
      <c r="J153" s="161">
        <v>384</v>
      </c>
      <c r="K153" s="151">
        <v>401</v>
      </c>
      <c r="L153" s="151">
        <v>416</v>
      </c>
      <c r="M153" s="152">
        <v>435</v>
      </c>
      <c r="N153" s="151"/>
      <c r="O153" s="150">
        <f t="shared" si="30"/>
        <v>2012</v>
      </c>
      <c r="P153" s="146">
        <f t="shared" si="31"/>
        <v>1388</v>
      </c>
      <c r="Q153" s="146">
        <f t="shared" si="32"/>
        <v>1172</v>
      </c>
      <c r="R153" s="152">
        <f t="shared" si="33"/>
        <v>1252</v>
      </c>
      <c r="S153" s="151"/>
      <c r="T153" s="146">
        <f t="shared" si="34"/>
        <v>5824</v>
      </c>
      <c r="X153" s="127"/>
      <c r="AA153" s="122"/>
      <c r="AB153" s="122"/>
      <c r="AC153" s="122"/>
      <c r="AD153" s="122"/>
      <c r="AE153" s="122"/>
    </row>
    <row r="154" spans="1:31" ht="12">
      <c r="A154" s="207">
        <v>9</v>
      </c>
      <c r="B154" s="158">
        <v>96</v>
      </c>
      <c r="C154" s="127">
        <v>91</v>
      </c>
      <c r="D154" s="127">
        <v>74</v>
      </c>
      <c r="E154" s="158">
        <v>72</v>
      </c>
      <c r="F154" s="127">
        <v>81</v>
      </c>
      <c r="G154" s="161">
        <v>87</v>
      </c>
      <c r="H154" s="158">
        <v>73</v>
      </c>
      <c r="I154" s="127">
        <v>64</v>
      </c>
      <c r="J154" s="161">
        <v>73</v>
      </c>
      <c r="K154" s="151">
        <v>75</v>
      </c>
      <c r="L154" s="151">
        <v>72</v>
      </c>
      <c r="M154" s="152">
        <v>83</v>
      </c>
      <c r="N154" s="151"/>
      <c r="O154" s="150">
        <f t="shared" si="30"/>
        <v>261</v>
      </c>
      <c r="P154" s="146">
        <f t="shared" si="31"/>
        <v>240</v>
      </c>
      <c r="Q154" s="146">
        <f t="shared" si="32"/>
        <v>210</v>
      </c>
      <c r="R154" s="152">
        <f t="shared" si="33"/>
        <v>230</v>
      </c>
      <c r="S154" s="151"/>
      <c r="T154" s="146">
        <f t="shared" si="34"/>
        <v>941</v>
      </c>
      <c r="X154" s="127"/>
      <c r="AA154" s="122"/>
      <c r="AB154" s="122"/>
      <c r="AC154" s="122"/>
      <c r="AD154" s="122"/>
      <c r="AE154" s="122"/>
    </row>
    <row r="155" spans="1:31" ht="12">
      <c r="A155" s="207">
        <v>10</v>
      </c>
      <c r="B155" s="158">
        <v>170</v>
      </c>
      <c r="C155" s="127">
        <v>159</v>
      </c>
      <c r="D155" s="127">
        <v>122</v>
      </c>
      <c r="E155" s="158">
        <v>140</v>
      </c>
      <c r="F155" s="127">
        <v>151</v>
      </c>
      <c r="G155" s="161">
        <v>122</v>
      </c>
      <c r="H155" s="158">
        <v>113</v>
      </c>
      <c r="I155" s="127">
        <v>102</v>
      </c>
      <c r="J155" s="161">
        <v>99</v>
      </c>
      <c r="K155" s="151">
        <v>101</v>
      </c>
      <c r="L155" s="151">
        <v>120</v>
      </c>
      <c r="M155" s="152">
        <v>110</v>
      </c>
      <c r="N155" s="151"/>
      <c r="O155" s="150">
        <f t="shared" si="30"/>
        <v>451</v>
      </c>
      <c r="P155" s="146">
        <f t="shared" si="31"/>
        <v>413</v>
      </c>
      <c r="Q155" s="146">
        <f t="shared" si="32"/>
        <v>314</v>
      </c>
      <c r="R155" s="152">
        <f t="shared" si="33"/>
        <v>331</v>
      </c>
      <c r="S155" s="151"/>
      <c r="T155" s="146">
        <f t="shared" si="34"/>
        <v>1509</v>
      </c>
      <c r="X155" s="127"/>
      <c r="AA155" s="122"/>
      <c r="AB155" s="122"/>
      <c r="AC155" s="122"/>
      <c r="AD155" s="122"/>
      <c r="AE155" s="122"/>
    </row>
    <row r="156" spans="1:31" ht="12">
      <c r="A156" s="207">
        <v>11</v>
      </c>
      <c r="B156" s="158">
        <v>318</v>
      </c>
      <c r="C156" s="127">
        <v>318</v>
      </c>
      <c r="D156" s="127">
        <v>272</v>
      </c>
      <c r="E156" s="158">
        <v>293</v>
      </c>
      <c r="F156" s="127">
        <v>293</v>
      </c>
      <c r="G156" s="161">
        <v>297</v>
      </c>
      <c r="H156" s="158">
        <v>270</v>
      </c>
      <c r="I156" s="127">
        <v>259</v>
      </c>
      <c r="J156" s="161">
        <v>248</v>
      </c>
      <c r="K156" s="151">
        <v>229</v>
      </c>
      <c r="L156" s="151">
        <v>238</v>
      </c>
      <c r="M156" s="152">
        <v>258</v>
      </c>
      <c r="N156" s="151"/>
      <c r="O156" s="150">
        <f t="shared" si="30"/>
        <v>908</v>
      </c>
      <c r="P156" s="146">
        <f t="shared" si="31"/>
        <v>883</v>
      </c>
      <c r="Q156" s="146">
        <f t="shared" si="32"/>
        <v>777</v>
      </c>
      <c r="R156" s="152">
        <f t="shared" si="33"/>
        <v>725</v>
      </c>
      <c r="S156" s="151"/>
      <c r="T156" s="146">
        <f t="shared" si="34"/>
        <v>3293</v>
      </c>
      <c r="X156" s="127"/>
      <c r="AA156" s="122"/>
      <c r="AB156" s="122"/>
      <c r="AC156" s="122"/>
      <c r="AD156" s="122"/>
      <c r="AE156" s="122"/>
    </row>
    <row r="157" spans="1:31" ht="12">
      <c r="A157" s="207">
        <v>12</v>
      </c>
      <c r="B157" s="158">
        <v>701</v>
      </c>
      <c r="C157" s="127">
        <v>637</v>
      </c>
      <c r="D157" s="127">
        <v>507</v>
      </c>
      <c r="E157" s="158">
        <v>593</v>
      </c>
      <c r="F157" s="127">
        <v>571</v>
      </c>
      <c r="G157" s="161">
        <v>573</v>
      </c>
      <c r="H157" s="158">
        <v>514</v>
      </c>
      <c r="I157" s="127">
        <v>477</v>
      </c>
      <c r="J157" s="161">
        <v>469</v>
      </c>
      <c r="K157" s="151">
        <v>490</v>
      </c>
      <c r="L157" s="151">
        <v>531</v>
      </c>
      <c r="M157" s="152">
        <v>503</v>
      </c>
      <c r="N157" s="151"/>
      <c r="O157" s="150">
        <f t="shared" si="30"/>
        <v>1845</v>
      </c>
      <c r="P157" s="146">
        <f t="shared" si="31"/>
        <v>1737</v>
      </c>
      <c r="Q157" s="146">
        <f t="shared" si="32"/>
        <v>1460</v>
      </c>
      <c r="R157" s="152">
        <f t="shared" si="33"/>
        <v>1524</v>
      </c>
      <c r="S157" s="151"/>
      <c r="T157" s="146">
        <f t="shared" si="34"/>
        <v>6566</v>
      </c>
      <c r="X157" s="127"/>
      <c r="AA157" s="122"/>
      <c r="AB157" s="122"/>
      <c r="AC157" s="122"/>
      <c r="AD157" s="122"/>
      <c r="AE157" s="122"/>
    </row>
    <row r="158" spans="1:31" ht="12">
      <c r="A158" s="207">
        <v>13</v>
      </c>
      <c r="B158" s="158">
        <v>106</v>
      </c>
      <c r="C158" s="127">
        <v>98</v>
      </c>
      <c r="D158" s="127">
        <v>75</v>
      </c>
      <c r="E158" s="158">
        <v>78</v>
      </c>
      <c r="F158" s="127">
        <v>86</v>
      </c>
      <c r="G158" s="161">
        <v>89</v>
      </c>
      <c r="H158" s="158">
        <v>82</v>
      </c>
      <c r="I158" s="127">
        <v>71</v>
      </c>
      <c r="J158" s="161">
        <v>83</v>
      </c>
      <c r="K158" s="151">
        <v>86</v>
      </c>
      <c r="L158" s="151">
        <v>68</v>
      </c>
      <c r="M158" s="152">
        <v>68</v>
      </c>
      <c r="N158" s="151"/>
      <c r="O158" s="150">
        <f t="shared" si="30"/>
        <v>279</v>
      </c>
      <c r="P158" s="146">
        <f t="shared" si="31"/>
        <v>253</v>
      </c>
      <c r="Q158" s="146">
        <f t="shared" si="32"/>
        <v>236</v>
      </c>
      <c r="R158" s="152">
        <f t="shared" si="33"/>
        <v>222</v>
      </c>
      <c r="S158" s="151"/>
      <c r="T158" s="146">
        <f t="shared" si="34"/>
        <v>990</v>
      </c>
      <c r="X158" s="127"/>
      <c r="AA158" s="122"/>
      <c r="AB158" s="122"/>
      <c r="AC158" s="122"/>
      <c r="AD158" s="122"/>
      <c r="AE158" s="122"/>
    </row>
    <row r="159" spans="1:31" ht="12">
      <c r="A159" s="207">
        <v>14</v>
      </c>
      <c r="B159" s="158">
        <v>261</v>
      </c>
      <c r="C159" s="127">
        <v>267</v>
      </c>
      <c r="D159" s="127">
        <v>204</v>
      </c>
      <c r="E159" s="158">
        <v>206</v>
      </c>
      <c r="F159" s="127">
        <v>185</v>
      </c>
      <c r="G159" s="161">
        <v>233</v>
      </c>
      <c r="H159" s="158">
        <v>224</v>
      </c>
      <c r="I159" s="127">
        <v>183</v>
      </c>
      <c r="J159" s="161">
        <v>201</v>
      </c>
      <c r="K159" s="151">
        <v>190</v>
      </c>
      <c r="L159" s="151">
        <v>189</v>
      </c>
      <c r="M159" s="152">
        <v>173</v>
      </c>
      <c r="N159" s="151"/>
      <c r="O159" s="150">
        <f t="shared" si="30"/>
        <v>732</v>
      </c>
      <c r="P159" s="146">
        <f t="shared" si="31"/>
        <v>624</v>
      </c>
      <c r="Q159" s="146">
        <f t="shared" si="32"/>
        <v>608</v>
      </c>
      <c r="R159" s="152">
        <f t="shared" si="33"/>
        <v>552</v>
      </c>
      <c r="S159" s="151"/>
      <c r="T159" s="146">
        <f t="shared" si="34"/>
        <v>2516</v>
      </c>
      <c r="X159" s="127"/>
      <c r="AA159" s="122"/>
      <c r="AB159" s="122"/>
      <c r="AC159" s="122"/>
      <c r="AD159" s="122"/>
      <c r="AE159" s="122"/>
    </row>
    <row r="160" spans="1:31" ht="12">
      <c r="A160" s="207">
        <v>15</v>
      </c>
      <c r="B160" s="158">
        <v>375</v>
      </c>
      <c r="C160" s="127">
        <v>290</v>
      </c>
      <c r="D160" s="127">
        <v>239</v>
      </c>
      <c r="E160" s="158">
        <v>238</v>
      </c>
      <c r="F160" s="127">
        <v>241</v>
      </c>
      <c r="G160" s="161">
        <v>246</v>
      </c>
      <c r="H160" s="158">
        <v>212</v>
      </c>
      <c r="I160" s="127">
        <v>208</v>
      </c>
      <c r="J160" s="161">
        <v>210</v>
      </c>
      <c r="K160" s="151">
        <v>236</v>
      </c>
      <c r="L160" s="151">
        <v>232</v>
      </c>
      <c r="M160" s="152">
        <v>248</v>
      </c>
      <c r="N160" s="151"/>
      <c r="O160" s="150">
        <f t="shared" si="30"/>
        <v>904</v>
      </c>
      <c r="P160" s="146">
        <f t="shared" si="31"/>
        <v>725</v>
      </c>
      <c r="Q160" s="146">
        <f t="shared" si="32"/>
        <v>630</v>
      </c>
      <c r="R160" s="152">
        <f t="shared" si="33"/>
        <v>716</v>
      </c>
      <c r="S160" s="151"/>
      <c r="T160" s="146">
        <f t="shared" si="34"/>
        <v>2975</v>
      </c>
      <c r="X160" s="127"/>
      <c r="AA160" s="122"/>
      <c r="AB160" s="122"/>
      <c r="AC160" s="122"/>
      <c r="AD160" s="122"/>
      <c r="AE160" s="122"/>
    </row>
    <row r="161" spans="1:31" ht="12">
      <c r="A161" s="207">
        <v>16</v>
      </c>
      <c r="B161" s="158">
        <v>174</v>
      </c>
      <c r="C161" s="127">
        <v>154</v>
      </c>
      <c r="D161" s="127">
        <v>125</v>
      </c>
      <c r="E161" s="158">
        <v>138</v>
      </c>
      <c r="F161" s="127">
        <v>144</v>
      </c>
      <c r="G161" s="161">
        <v>157</v>
      </c>
      <c r="H161" s="158">
        <v>154</v>
      </c>
      <c r="I161" s="127">
        <v>150</v>
      </c>
      <c r="J161" s="161">
        <v>167</v>
      </c>
      <c r="K161" s="151">
        <v>157</v>
      </c>
      <c r="L161" s="151">
        <v>156</v>
      </c>
      <c r="M161" s="152">
        <v>177</v>
      </c>
      <c r="N161" s="151"/>
      <c r="O161" s="150">
        <f t="shared" si="30"/>
        <v>453</v>
      </c>
      <c r="P161" s="146">
        <f t="shared" si="31"/>
        <v>439</v>
      </c>
      <c r="Q161" s="146">
        <f t="shared" si="32"/>
        <v>471</v>
      </c>
      <c r="R161" s="152">
        <f t="shared" si="33"/>
        <v>490</v>
      </c>
      <c r="S161" s="151"/>
      <c r="T161" s="146">
        <f t="shared" si="34"/>
        <v>1853</v>
      </c>
      <c r="X161" s="127"/>
      <c r="AA161" s="122"/>
      <c r="AB161" s="122"/>
      <c r="AC161" s="122"/>
      <c r="AD161" s="122"/>
      <c r="AE161" s="122"/>
    </row>
    <row r="162" spans="1:31" ht="12">
      <c r="A162" s="207">
        <v>17</v>
      </c>
      <c r="B162" s="158">
        <v>222</v>
      </c>
      <c r="C162" s="127">
        <v>217</v>
      </c>
      <c r="D162" s="127">
        <v>178</v>
      </c>
      <c r="E162" s="158">
        <v>158</v>
      </c>
      <c r="F162" s="127">
        <v>142</v>
      </c>
      <c r="G162" s="161">
        <v>186</v>
      </c>
      <c r="H162" s="158">
        <v>170</v>
      </c>
      <c r="I162" s="127">
        <v>142</v>
      </c>
      <c r="J162" s="161">
        <v>181</v>
      </c>
      <c r="K162" s="151">
        <v>173</v>
      </c>
      <c r="L162" s="151">
        <v>181</v>
      </c>
      <c r="M162" s="152">
        <v>188</v>
      </c>
      <c r="N162" s="151"/>
      <c r="O162" s="150">
        <f t="shared" si="30"/>
        <v>617</v>
      </c>
      <c r="P162" s="146">
        <f t="shared" si="31"/>
        <v>486</v>
      </c>
      <c r="Q162" s="146">
        <f t="shared" si="32"/>
        <v>493</v>
      </c>
      <c r="R162" s="152">
        <f t="shared" si="33"/>
        <v>542</v>
      </c>
      <c r="S162" s="151"/>
      <c r="T162" s="146">
        <f t="shared" si="34"/>
        <v>2138</v>
      </c>
      <c r="X162" s="127"/>
      <c r="AA162" s="122"/>
      <c r="AB162" s="122"/>
      <c r="AC162" s="122"/>
      <c r="AD162" s="122"/>
      <c r="AE162" s="122"/>
    </row>
    <row r="163" spans="1:31" ht="12">
      <c r="A163" s="207">
        <v>18</v>
      </c>
      <c r="B163" s="158">
        <v>126</v>
      </c>
      <c r="C163" s="127">
        <v>130</v>
      </c>
      <c r="D163" s="127">
        <v>91</v>
      </c>
      <c r="E163" s="158">
        <v>71</v>
      </c>
      <c r="F163" s="127">
        <v>66</v>
      </c>
      <c r="G163" s="161">
        <v>74</v>
      </c>
      <c r="H163" s="158">
        <v>85</v>
      </c>
      <c r="I163" s="127">
        <v>72</v>
      </c>
      <c r="J163" s="161">
        <v>72</v>
      </c>
      <c r="K163" s="151">
        <v>70</v>
      </c>
      <c r="L163" s="151">
        <v>84</v>
      </c>
      <c r="M163" s="152">
        <v>88</v>
      </c>
      <c r="N163" s="151"/>
      <c r="O163" s="150">
        <f t="shared" si="30"/>
        <v>347</v>
      </c>
      <c r="P163" s="146">
        <f t="shared" si="31"/>
        <v>211</v>
      </c>
      <c r="Q163" s="146">
        <f t="shared" si="32"/>
        <v>229</v>
      </c>
      <c r="R163" s="152">
        <f t="shared" si="33"/>
        <v>242</v>
      </c>
      <c r="S163" s="151"/>
      <c r="T163" s="146">
        <f t="shared" si="34"/>
        <v>1029</v>
      </c>
      <c r="X163" s="127"/>
      <c r="AA163" s="122"/>
      <c r="AB163" s="122"/>
      <c r="AC163" s="122"/>
      <c r="AD163" s="122"/>
      <c r="AE163" s="122"/>
    </row>
    <row r="164" spans="1:31" ht="12">
      <c r="A164" s="207">
        <v>19</v>
      </c>
      <c r="B164" s="158">
        <v>32</v>
      </c>
      <c r="C164" s="127">
        <v>31</v>
      </c>
      <c r="D164" s="127">
        <v>19</v>
      </c>
      <c r="E164" s="158">
        <v>21</v>
      </c>
      <c r="F164" s="127">
        <v>14</v>
      </c>
      <c r="G164" s="161">
        <v>17</v>
      </c>
      <c r="H164" s="158">
        <v>12</v>
      </c>
      <c r="I164" s="127">
        <v>11</v>
      </c>
      <c r="J164" s="161">
        <v>10</v>
      </c>
      <c r="K164" s="151">
        <v>16</v>
      </c>
      <c r="L164" s="151">
        <v>23</v>
      </c>
      <c r="M164" s="152">
        <v>18</v>
      </c>
      <c r="N164" s="151"/>
      <c r="O164" s="150">
        <f t="shared" si="30"/>
        <v>82</v>
      </c>
      <c r="P164" s="146">
        <f t="shared" si="31"/>
        <v>52</v>
      </c>
      <c r="Q164" s="146">
        <f t="shared" si="32"/>
        <v>33</v>
      </c>
      <c r="R164" s="152">
        <f t="shared" si="33"/>
        <v>57</v>
      </c>
      <c r="S164" s="151"/>
      <c r="T164" s="146">
        <f t="shared" si="34"/>
        <v>224</v>
      </c>
      <c r="X164" s="127"/>
      <c r="AA164" s="122"/>
      <c r="AB164" s="122"/>
      <c r="AC164" s="122"/>
      <c r="AD164" s="122"/>
      <c r="AE164" s="122"/>
    </row>
    <row r="165" spans="1:31" ht="12">
      <c r="A165" s="207">
        <v>20</v>
      </c>
      <c r="B165" s="158">
        <v>80</v>
      </c>
      <c r="C165" s="127">
        <v>68</v>
      </c>
      <c r="D165" s="127">
        <v>48</v>
      </c>
      <c r="E165" s="158">
        <v>55</v>
      </c>
      <c r="F165" s="127">
        <v>57</v>
      </c>
      <c r="G165" s="161">
        <v>57</v>
      </c>
      <c r="H165" s="158">
        <v>54</v>
      </c>
      <c r="I165" s="127">
        <v>55</v>
      </c>
      <c r="J165" s="161">
        <v>48</v>
      </c>
      <c r="K165" s="151">
        <v>47</v>
      </c>
      <c r="L165" s="151">
        <v>53</v>
      </c>
      <c r="M165" s="152">
        <v>39</v>
      </c>
      <c r="N165" s="151"/>
      <c r="O165" s="150">
        <f t="shared" si="30"/>
        <v>196</v>
      </c>
      <c r="P165" s="146">
        <f t="shared" si="31"/>
        <v>169</v>
      </c>
      <c r="Q165" s="146">
        <f t="shared" si="32"/>
        <v>157</v>
      </c>
      <c r="R165" s="152">
        <f t="shared" si="33"/>
        <v>139</v>
      </c>
      <c r="S165" s="151"/>
      <c r="T165" s="146">
        <f t="shared" si="34"/>
        <v>661</v>
      </c>
      <c r="X165" s="127"/>
      <c r="AA165" s="122"/>
      <c r="AB165" s="122"/>
      <c r="AC165" s="122"/>
      <c r="AD165" s="122"/>
      <c r="AE165" s="122"/>
    </row>
    <row r="166" spans="1:31" ht="12">
      <c r="A166" s="207">
        <v>21</v>
      </c>
      <c r="B166" s="158">
        <v>188</v>
      </c>
      <c r="C166" s="127">
        <v>190</v>
      </c>
      <c r="D166" s="127">
        <v>146</v>
      </c>
      <c r="E166" s="158">
        <v>135</v>
      </c>
      <c r="F166" s="127">
        <v>121</v>
      </c>
      <c r="G166" s="161">
        <v>135</v>
      </c>
      <c r="H166" s="158">
        <v>126</v>
      </c>
      <c r="I166" s="127">
        <v>136</v>
      </c>
      <c r="J166" s="161">
        <v>169</v>
      </c>
      <c r="K166" s="151">
        <v>159</v>
      </c>
      <c r="L166" s="151">
        <v>155</v>
      </c>
      <c r="M166" s="152">
        <v>136</v>
      </c>
      <c r="N166" s="151"/>
      <c r="O166" s="150">
        <f t="shared" si="30"/>
        <v>524</v>
      </c>
      <c r="P166" s="146">
        <f t="shared" si="31"/>
        <v>391</v>
      </c>
      <c r="Q166" s="146">
        <f t="shared" si="32"/>
        <v>431</v>
      </c>
      <c r="R166" s="152">
        <f t="shared" si="33"/>
        <v>450</v>
      </c>
      <c r="S166" s="151"/>
      <c r="T166" s="146">
        <f t="shared" si="34"/>
        <v>1796</v>
      </c>
      <c r="X166" s="127"/>
      <c r="AA166" s="122"/>
      <c r="AB166" s="122"/>
      <c r="AC166" s="122"/>
      <c r="AD166" s="122"/>
      <c r="AE166" s="122"/>
    </row>
    <row r="167" spans="1:31" ht="12">
      <c r="A167" s="207">
        <v>22</v>
      </c>
      <c r="B167" s="158">
        <v>525</v>
      </c>
      <c r="C167" s="127">
        <v>508</v>
      </c>
      <c r="D167" s="127">
        <v>390</v>
      </c>
      <c r="E167" s="158">
        <v>375</v>
      </c>
      <c r="F167" s="127">
        <v>344</v>
      </c>
      <c r="G167" s="161">
        <v>364</v>
      </c>
      <c r="H167" s="158">
        <v>370</v>
      </c>
      <c r="I167" s="127">
        <v>339</v>
      </c>
      <c r="J167" s="161">
        <v>331</v>
      </c>
      <c r="K167" s="151">
        <v>351</v>
      </c>
      <c r="L167" s="151">
        <v>341</v>
      </c>
      <c r="M167" s="152">
        <v>357</v>
      </c>
      <c r="N167" s="151"/>
      <c r="O167" s="150">
        <f t="shared" si="30"/>
        <v>1423</v>
      </c>
      <c r="P167" s="146">
        <f t="shared" si="31"/>
        <v>1083</v>
      </c>
      <c r="Q167" s="146">
        <f t="shared" si="32"/>
        <v>1040</v>
      </c>
      <c r="R167" s="152">
        <f t="shared" si="33"/>
        <v>1049</v>
      </c>
      <c r="S167" s="151"/>
      <c r="T167" s="146">
        <f t="shared" si="34"/>
        <v>4595</v>
      </c>
      <c r="X167" s="127"/>
      <c r="AA167" s="122"/>
      <c r="AB167" s="122"/>
      <c r="AC167" s="122"/>
      <c r="AD167" s="122"/>
      <c r="AE167" s="122"/>
    </row>
    <row r="168" spans="1:31" ht="12">
      <c r="A168" s="207">
        <v>23</v>
      </c>
      <c r="B168" s="158">
        <v>957</v>
      </c>
      <c r="C168" s="127">
        <v>938</v>
      </c>
      <c r="D168" s="127">
        <v>735</v>
      </c>
      <c r="E168" s="158">
        <v>735</v>
      </c>
      <c r="F168" s="127">
        <v>723</v>
      </c>
      <c r="G168" s="161">
        <v>754</v>
      </c>
      <c r="H168" s="158">
        <v>700</v>
      </c>
      <c r="I168" s="127">
        <v>627</v>
      </c>
      <c r="J168" s="161">
        <v>640</v>
      </c>
      <c r="K168" s="151">
        <v>567</v>
      </c>
      <c r="L168" s="151">
        <v>545</v>
      </c>
      <c r="M168" s="152">
        <v>592</v>
      </c>
      <c r="N168" s="151"/>
      <c r="O168" s="150">
        <f t="shared" si="30"/>
        <v>2630</v>
      </c>
      <c r="P168" s="146">
        <f t="shared" si="31"/>
        <v>2212</v>
      </c>
      <c r="Q168" s="146">
        <f t="shared" si="32"/>
        <v>1967</v>
      </c>
      <c r="R168" s="152">
        <f t="shared" si="33"/>
        <v>1704</v>
      </c>
      <c r="S168" s="151"/>
      <c r="T168" s="146">
        <f t="shared" si="34"/>
        <v>8513</v>
      </c>
      <c r="X168" s="127"/>
      <c r="AA168" s="122"/>
      <c r="AB168" s="122"/>
      <c r="AC168" s="122"/>
      <c r="AD168" s="122"/>
      <c r="AE168" s="122"/>
    </row>
    <row r="169" spans="1:31" ht="12.75" thickBot="1">
      <c r="A169" s="207">
        <v>24</v>
      </c>
      <c r="B169" s="158">
        <v>140</v>
      </c>
      <c r="C169" s="127">
        <v>135</v>
      </c>
      <c r="D169" s="127">
        <v>98</v>
      </c>
      <c r="E169" s="162">
        <v>100</v>
      </c>
      <c r="F169" s="163">
        <v>85</v>
      </c>
      <c r="G169" s="164">
        <v>72</v>
      </c>
      <c r="H169" s="158">
        <v>84</v>
      </c>
      <c r="I169" s="127">
        <v>80</v>
      </c>
      <c r="J169" s="161">
        <v>81</v>
      </c>
      <c r="K169" s="151">
        <v>83</v>
      </c>
      <c r="L169" s="151">
        <v>87</v>
      </c>
      <c r="M169" s="152">
        <v>75</v>
      </c>
      <c r="N169" s="151"/>
      <c r="O169" s="153">
        <f t="shared" si="30"/>
        <v>373</v>
      </c>
      <c r="P169" s="173">
        <f t="shared" si="31"/>
        <v>257</v>
      </c>
      <c r="Q169" s="173">
        <f t="shared" si="32"/>
        <v>245</v>
      </c>
      <c r="R169" s="154">
        <f t="shared" si="33"/>
        <v>245</v>
      </c>
      <c r="S169" s="151"/>
      <c r="T169" s="146">
        <f t="shared" si="34"/>
        <v>1120</v>
      </c>
      <c r="X169" s="127"/>
      <c r="AA169" s="122"/>
      <c r="AB169" s="122"/>
      <c r="AC169" s="122"/>
      <c r="AD169" s="122"/>
      <c r="AE169" s="122"/>
    </row>
    <row r="170" spans="1:29" ht="12.75" thickBot="1">
      <c r="A170" s="155" t="s">
        <v>4</v>
      </c>
      <c r="B170" s="138">
        <f aca="true" t="shared" si="35" ref="B170:M170">SUM(B146:B169)</f>
        <v>5810</v>
      </c>
      <c r="C170" s="139">
        <f t="shared" si="35"/>
        <v>5569</v>
      </c>
      <c r="D170" s="139">
        <f t="shared" si="35"/>
        <v>4464</v>
      </c>
      <c r="E170" s="140">
        <f t="shared" si="35"/>
        <v>4399</v>
      </c>
      <c r="F170" s="140">
        <f t="shared" si="35"/>
        <v>4208</v>
      </c>
      <c r="G170" s="140">
        <f t="shared" si="35"/>
        <v>4363</v>
      </c>
      <c r="H170" s="141">
        <f t="shared" si="35"/>
        <v>4074</v>
      </c>
      <c r="I170" s="141">
        <f t="shared" si="35"/>
        <v>3744</v>
      </c>
      <c r="J170" s="141">
        <f t="shared" si="35"/>
        <v>3845</v>
      </c>
      <c r="K170" s="142">
        <f t="shared" si="35"/>
        <v>3822</v>
      </c>
      <c r="L170" s="142">
        <f t="shared" si="35"/>
        <v>3864</v>
      </c>
      <c r="M170" s="143">
        <f t="shared" si="35"/>
        <v>3979</v>
      </c>
      <c r="N170" s="208"/>
      <c r="O170" s="174">
        <f>SUM(O146:O169)</f>
        <v>15843</v>
      </c>
      <c r="P170" s="175">
        <f>SUM(P146:P169)</f>
        <v>12970</v>
      </c>
      <c r="Q170" s="177">
        <f>SUM(Q146:Q169)</f>
        <v>11663</v>
      </c>
      <c r="R170" s="176">
        <f>SUM(R146:R169)</f>
        <v>11665</v>
      </c>
      <c r="S170" s="208"/>
      <c r="T170" s="144">
        <f>SUM(T146:T169)</f>
        <v>52141</v>
      </c>
      <c r="X170" s="127"/>
      <c r="AA170" s="122"/>
      <c r="AB170" s="122"/>
      <c r="AC170" s="122"/>
    </row>
    <row r="171" spans="1:29" ht="12.75" thickBot="1">
      <c r="A171" s="209"/>
      <c r="B171" s="210"/>
      <c r="C171" s="210"/>
      <c r="D171" s="210"/>
      <c r="E171" s="210"/>
      <c r="F171" s="210"/>
      <c r="G171" s="210"/>
      <c r="H171" s="210"/>
      <c r="I171" s="210"/>
      <c r="J171" s="210"/>
      <c r="K171" s="210"/>
      <c r="L171" s="210"/>
      <c r="M171" s="210"/>
      <c r="N171" s="210"/>
      <c r="O171" s="210"/>
      <c r="P171" s="210"/>
      <c r="Q171" s="210"/>
      <c r="R171" s="210"/>
      <c r="S171" s="210"/>
      <c r="T171" s="211"/>
      <c r="X171" s="127"/>
      <c r="AA171" s="122"/>
      <c r="AB171" s="122"/>
      <c r="AC171" s="122"/>
    </row>
    <row r="172" spans="24:29" ht="12.75" thickBot="1">
      <c r="X172" s="127"/>
      <c r="AA172" s="122"/>
      <c r="AB172" s="122"/>
      <c r="AC172" s="122"/>
    </row>
    <row r="173" spans="1:29" ht="12.75" thickBot="1">
      <c r="A173" s="215"/>
      <c r="B173" s="272" t="s">
        <v>211</v>
      </c>
      <c r="C173" s="273"/>
      <c r="D173" s="273"/>
      <c r="E173" s="273"/>
      <c r="F173" s="273"/>
      <c r="G173" s="273"/>
      <c r="H173" s="273"/>
      <c r="I173" s="273"/>
      <c r="J173" s="273"/>
      <c r="K173" s="273"/>
      <c r="L173" s="273"/>
      <c r="M173" s="274"/>
      <c r="N173" s="148"/>
      <c r="O173" s="148"/>
      <c r="P173" s="148"/>
      <c r="Q173" s="148"/>
      <c r="R173" s="148"/>
      <c r="S173" s="148"/>
      <c r="T173" s="149"/>
      <c r="X173" s="127"/>
      <c r="AA173" s="122"/>
      <c r="AB173" s="122"/>
      <c r="AC173" s="122"/>
    </row>
    <row r="174" spans="1:29" ht="12.75" thickBot="1">
      <c r="A174" s="136" t="s">
        <v>201</v>
      </c>
      <c r="B174" s="130">
        <v>201710</v>
      </c>
      <c r="C174" s="131">
        <v>201711</v>
      </c>
      <c r="D174" s="170">
        <v>201712</v>
      </c>
      <c r="E174" s="166">
        <v>201801</v>
      </c>
      <c r="F174" s="132">
        <v>201802</v>
      </c>
      <c r="G174" s="167">
        <v>201803</v>
      </c>
      <c r="H174" s="165">
        <v>201804</v>
      </c>
      <c r="I174" s="133">
        <v>201805</v>
      </c>
      <c r="J174" s="168">
        <v>201806</v>
      </c>
      <c r="K174" s="169">
        <v>201807</v>
      </c>
      <c r="L174" s="134">
        <v>201808</v>
      </c>
      <c r="M174" s="135">
        <v>201809</v>
      </c>
      <c r="N174" s="151"/>
      <c r="O174" s="178">
        <v>201704</v>
      </c>
      <c r="P174" s="179">
        <v>201801</v>
      </c>
      <c r="Q174" s="181">
        <v>201802</v>
      </c>
      <c r="R174" s="180">
        <v>201803</v>
      </c>
      <c r="S174" s="151"/>
      <c r="T174" s="137" t="s">
        <v>152</v>
      </c>
      <c r="X174" s="129"/>
      <c r="AA174" s="122"/>
      <c r="AB174" s="122"/>
      <c r="AC174" s="122"/>
    </row>
    <row r="175" spans="1:31" ht="12">
      <c r="A175" s="207">
        <v>1</v>
      </c>
      <c r="B175" s="156">
        <v>0</v>
      </c>
      <c r="C175" s="157">
        <v>1</v>
      </c>
      <c r="D175" s="157">
        <v>0</v>
      </c>
      <c r="E175" s="156">
        <v>1</v>
      </c>
      <c r="F175" s="157">
        <v>2</v>
      </c>
      <c r="G175" s="160">
        <v>0</v>
      </c>
      <c r="H175" s="156">
        <v>1</v>
      </c>
      <c r="I175" s="157">
        <v>0</v>
      </c>
      <c r="J175" s="160">
        <v>0</v>
      </c>
      <c r="K175" s="148">
        <v>0</v>
      </c>
      <c r="L175" s="148">
        <v>0</v>
      </c>
      <c r="M175" s="149">
        <v>2</v>
      </c>
      <c r="N175" s="151"/>
      <c r="O175" s="147">
        <f>SUM(B175:D175)</f>
        <v>1</v>
      </c>
      <c r="P175" s="145">
        <f>SUM(E175:G175)</f>
        <v>3</v>
      </c>
      <c r="Q175" s="145">
        <f>SUM(H175:J175)</f>
        <v>1</v>
      </c>
      <c r="R175" s="149">
        <f>SUM(K175:M175)</f>
        <v>2</v>
      </c>
      <c r="S175" s="151"/>
      <c r="T175" s="145">
        <f>SUM(O175:R175)</f>
        <v>7</v>
      </c>
      <c r="X175" s="127"/>
      <c r="AA175" s="122"/>
      <c r="AB175" s="122"/>
      <c r="AD175" s="122"/>
      <c r="AE175" s="122"/>
    </row>
    <row r="176" spans="1:31" ht="12">
      <c r="A176" s="207">
        <v>2</v>
      </c>
      <c r="B176" s="158">
        <v>0</v>
      </c>
      <c r="C176" s="127">
        <v>0</v>
      </c>
      <c r="D176" s="127">
        <v>0</v>
      </c>
      <c r="E176" s="158">
        <v>1</v>
      </c>
      <c r="F176" s="127">
        <v>0</v>
      </c>
      <c r="G176" s="161">
        <v>0</v>
      </c>
      <c r="H176" s="158">
        <v>0</v>
      </c>
      <c r="I176" s="127">
        <v>0</v>
      </c>
      <c r="J176" s="161">
        <v>0</v>
      </c>
      <c r="K176" s="151">
        <v>1</v>
      </c>
      <c r="L176" s="151">
        <v>0</v>
      </c>
      <c r="M176" s="152">
        <v>0</v>
      </c>
      <c r="N176" s="151"/>
      <c r="O176" s="150">
        <f aca="true" t="shared" si="36" ref="O176:O198">SUM(B176:D176)</f>
        <v>0</v>
      </c>
      <c r="P176" s="146">
        <f aca="true" t="shared" si="37" ref="P176:P198">SUM(E176:G176)</f>
        <v>1</v>
      </c>
      <c r="Q176" s="146">
        <f aca="true" t="shared" si="38" ref="Q176:Q198">SUM(H176:J176)</f>
        <v>0</v>
      </c>
      <c r="R176" s="152">
        <f aca="true" t="shared" si="39" ref="R176:R198">SUM(K176:M176)</f>
        <v>1</v>
      </c>
      <c r="S176" s="151"/>
      <c r="T176" s="146">
        <f aca="true" t="shared" si="40" ref="T176:T198">SUM(O176:R176)</f>
        <v>2</v>
      </c>
      <c r="X176" s="127"/>
      <c r="AA176" s="122"/>
      <c r="AB176" s="122"/>
      <c r="AD176" s="122"/>
      <c r="AE176" s="122"/>
    </row>
    <row r="177" spans="1:31" ht="12">
      <c r="A177" s="207">
        <v>3</v>
      </c>
      <c r="B177" s="158">
        <v>1</v>
      </c>
      <c r="C177" s="127">
        <v>0</v>
      </c>
      <c r="D177" s="127">
        <v>0</v>
      </c>
      <c r="E177" s="158">
        <v>0</v>
      </c>
      <c r="F177" s="127">
        <v>0</v>
      </c>
      <c r="G177" s="161">
        <v>0</v>
      </c>
      <c r="H177" s="158">
        <v>0</v>
      </c>
      <c r="I177" s="127">
        <v>0</v>
      </c>
      <c r="J177" s="161">
        <v>0</v>
      </c>
      <c r="K177" s="151">
        <v>0</v>
      </c>
      <c r="L177" s="151">
        <v>0</v>
      </c>
      <c r="M177" s="152">
        <v>0</v>
      </c>
      <c r="N177" s="151"/>
      <c r="O177" s="150">
        <f t="shared" si="36"/>
        <v>1</v>
      </c>
      <c r="P177" s="146">
        <f t="shared" si="37"/>
        <v>0</v>
      </c>
      <c r="Q177" s="146">
        <f t="shared" si="38"/>
        <v>0</v>
      </c>
      <c r="R177" s="152">
        <f t="shared" si="39"/>
        <v>0</v>
      </c>
      <c r="S177" s="151"/>
      <c r="T177" s="146">
        <f t="shared" si="40"/>
        <v>1</v>
      </c>
      <c r="X177" s="127"/>
      <c r="AA177" s="122"/>
      <c r="AD177" s="122"/>
      <c r="AE177" s="122"/>
    </row>
    <row r="178" spans="1:31" ht="12">
      <c r="A178" s="207">
        <v>4</v>
      </c>
      <c r="B178" s="158">
        <v>1</v>
      </c>
      <c r="C178" s="127">
        <v>1</v>
      </c>
      <c r="D178" s="127">
        <v>2</v>
      </c>
      <c r="E178" s="158">
        <v>1</v>
      </c>
      <c r="F178" s="127">
        <v>0</v>
      </c>
      <c r="G178" s="161">
        <v>0</v>
      </c>
      <c r="H178" s="158">
        <v>1</v>
      </c>
      <c r="I178" s="127">
        <v>1</v>
      </c>
      <c r="J178" s="161">
        <v>1</v>
      </c>
      <c r="K178" s="151">
        <v>1</v>
      </c>
      <c r="L178" s="151">
        <v>2</v>
      </c>
      <c r="M178" s="152">
        <v>1</v>
      </c>
      <c r="N178" s="151"/>
      <c r="O178" s="150">
        <f t="shared" si="36"/>
        <v>4</v>
      </c>
      <c r="P178" s="146">
        <f t="shared" si="37"/>
        <v>1</v>
      </c>
      <c r="Q178" s="146">
        <f t="shared" si="38"/>
        <v>3</v>
      </c>
      <c r="R178" s="152">
        <f t="shared" si="39"/>
        <v>4</v>
      </c>
      <c r="S178" s="151"/>
      <c r="T178" s="146">
        <f t="shared" si="40"/>
        <v>12</v>
      </c>
      <c r="X178" s="127"/>
      <c r="AD178" s="122"/>
      <c r="AE178" s="122"/>
    </row>
    <row r="179" spans="1:31" ht="12">
      <c r="A179" s="207">
        <v>5</v>
      </c>
      <c r="B179" s="158">
        <v>6</v>
      </c>
      <c r="C179" s="127">
        <v>3</v>
      </c>
      <c r="D179" s="127">
        <v>1</v>
      </c>
      <c r="E179" s="158">
        <v>1</v>
      </c>
      <c r="F179" s="127">
        <v>2</v>
      </c>
      <c r="G179" s="161">
        <v>2</v>
      </c>
      <c r="H179" s="158">
        <v>1</v>
      </c>
      <c r="I179" s="127">
        <v>2</v>
      </c>
      <c r="J179" s="161">
        <v>2</v>
      </c>
      <c r="K179" s="151">
        <v>1</v>
      </c>
      <c r="L179" s="151">
        <v>2</v>
      </c>
      <c r="M179" s="152">
        <v>1</v>
      </c>
      <c r="N179" s="151"/>
      <c r="O179" s="150">
        <f t="shared" si="36"/>
        <v>10</v>
      </c>
      <c r="P179" s="146">
        <f t="shared" si="37"/>
        <v>5</v>
      </c>
      <c r="Q179" s="146">
        <f t="shared" si="38"/>
        <v>5</v>
      </c>
      <c r="R179" s="152">
        <f t="shared" si="39"/>
        <v>4</v>
      </c>
      <c r="S179" s="151"/>
      <c r="T179" s="146">
        <f t="shared" si="40"/>
        <v>24</v>
      </c>
      <c r="X179" s="127"/>
      <c r="AC179" s="122"/>
      <c r="AD179" s="122"/>
      <c r="AE179" s="122"/>
    </row>
    <row r="180" spans="1:31" ht="12">
      <c r="A180" s="207">
        <v>6</v>
      </c>
      <c r="B180" s="158">
        <v>0</v>
      </c>
      <c r="C180" s="127">
        <v>0</v>
      </c>
      <c r="D180" s="127">
        <v>0</v>
      </c>
      <c r="E180" s="158">
        <v>1</v>
      </c>
      <c r="F180" s="127">
        <v>1</v>
      </c>
      <c r="G180" s="161">
        <v>1</v>
      </c>
      <c r="H180" s="158">
        <v>0</v>
      </c>
      <c r="I180" s="127">
        <v>0</v>
      </c>
      <c r="J180" s="161">
        <v>0</v>
      </c>
      <c r="K180" s="151">
        <v>0</v>
      </c>
      <c r="L180" s="151">
        <v>0</v>
      </c>
      <c r="M180" s="152">
        <v>0</v>
      </c>
      <c r="N180" s="151"/>
      <c r="O180" s="150">
        <f t="shared" si="36"/>
        <v>0</v>
      </c>
      <c r="P180" s="146">
        <f t="shared" si="37"/>
        <v>3</v>
      </c>
      <c r="Q180" s="146">
        <f t="shared" si="38"/>
        <v>0</v>
      </c>
      <c r="R180" s="152">
        <f t="shared" si="39"/>
        <v>0</v>
      </c>
      <c r="S180" s="151"/>
      <c r="T180" s="146">
        <f t="shared" si="40"/>
        <v>3</v>
      </c>
      <c r="X180" s="127"/>
      <c r="AC180" s="122"/>
      <c r="AD180" s="122"/>
      <c r="AE180" s="122"/>
    </row>
    <row r="181" spans="1:31" ht="12">
      <c r="A181" s="207">
        <v>7</v>
      </c>
      <c r="B181" s="158">
        <v>0</v>
      </c>
      <c r="C181" s="127">
        <v>0</v>
      </c>
      <c r="D181" s="127">
        <v>0</v>
      </c>
      <c r="E181" s="158">
        <v>1</v>
      </c>
      <c r="F181" s="127">
        <v>0</v>
      </c>
      <c r="G181" s="161">
        <v>0</v>
      </c>
      <c r="H181" s="158">
        <v>0</v>
      </c>
      <c r="I181" s="127">
        <v>0</v>
      </c>
      <c r="J181" s="161">
        <v>0</v>
      </c>
      <c r="K181" s="151">
        <v>0</v>
      </c>
      <c r="L181" s="151">
        <v>0</v>
      </c>
      <c r="M181" s="152">
        <v>0</v>
      </c>
      <c r="N181" s="151"/>
      <c r="O181" s="150">
        <f t="shared" si="36"/>
        <v>0</v>
      </c>
      <c r="P181" s="146">
        <f t="shared" si="37"/>
        <v>1</v>
      </c>
      <c r="Q181" s="146">
        <f t="shared" si="38"/>
        <v>0</v>
      </c>
      <c r="R181" s="152">
        <f t="shared" si="39"/>
        <v>0</v>
      </c>
      <c r="S181" s="151"/>
      <c r="T181" s="146">
        <f t="shared" si="40"/>
        <v>1</v>
      </c>
      <c r="X181" s="127"/>
      <c r="AC181" s="122"/>
      <c r="AD181" s="122"/>
      <c r="AE181" s="122"/>
    </row>
    <row r="182" spans="1:31" ht="12">
      <c r="A182" s="207">
        <v>8</v>
      </c>
      <c r="B182" s="158">
        <v>9</v>
      </c>
      <c r="C182" s="127">
        <v>4</v>
      </c>
      <c r="D182" s="127">
        <v>4</v>
      </c>
      <c r="E182" s="158">
        <v>1</v>
      </c>
      <c r="F182" s="127">
        <v>3</v>
      </c>
      <c r="G182" s="161">
        <v>2</v>
      </c>
      <c r="H182" s="158">
        <v>3</v>
      </c>
      <c r="I182" s="127">
        <v>0</v>
      </c>
      <c r="J182" s="161">
        <v>5</v>
      </c>
      <c r="K182" s="151">
        <v>3</v>
      </c>
      <c r="L182" s="151">
        <v>3</v>
      </c>
      <c r="M182" s="152">
        <v>2</v>
      </c>
      <c r="N182" s="151"/>
      <c r="O182" s="150">
        <f t="shared" si="36"/>
        <v>17</v>
      </c>
      <c r="P182" s="146">
        <f t="shared" si="37"/>
        <v>6</v>
      </c>
      <c r="Q182" s="146">
        <f t="shared" si="38"/>
        <v>8</v>
      </c>
      <c r="R182" s="152">
        <f t="shared" si="39"/>
        <v>8</v>
      </c>
      <c r="S182" s="151"/>
      <c r="T182" s="146">
        <f t="shared" si="40"/>
        <v>39</v>
      </c>
      <c r="X182" s="127"/>
      <c r="AA182" s="122"/>
      <c r="AB182" s="122"/>
      <c r="AC182" s="122"/>
      <c r="AD182" s="122"/>
      <c r="AE182" s="122"/>
    </row>
    <row r="183" spans="1:31" ht="12">
      <c r="A183" s="207">
        <v>9</v>
      </c>
      <c r="B183" s="158">
        <v>0</v>
      </c>
      <c r="C183" s="127">
        <v>0</v>
      </c>
      <c r="D183" s="127">
        <v>1</v>
      </c>
      <c r="E183" s="158">
        <v>1</v>
      </c>
      <c r="F183" s="127">
        <v>1</v>
      </c>
      <c r="G183" s="161">
        <v>1</v>
      </c>
      <c r="H183" s="158">
        <v>1</v>
      </c>
      <c r="I183" s="127">
        <v>1</v>
      </c>
      <c r="J183" s="161">
        <v>0</v>
      </c>
      <c r="K183" s="151">
        <v>1</v>
      </c>
      <c r="L183" s="151">
        <v>0</v>
      </c>
      <c r="M183" s="152">
        <v>0</v>
      </c>
      <c r="N183" s="151"/>
      <c r="O183" s="150">
        <f t="shared" si="36"/>
        <v>1</v>
      </c>
      <c r="P183" s="146">
        <f t="shared" si="37"/>
        <v>3</v>
      </c>
      <c r="Q183" s="146">
        <f t="shared" si="38"/>
        <v>2</v>
      </c>
      <c r="R183" s="152">
        <f t="shared" si="39"/>
        <v>1</v>
      </c>
      <c r="S183" s="151"/>
      <c r="T183" s="146">
        <f t="shared" si="40"/>
        <v>7</v>
      </c>
      <c r="X183" s="127"/>
      <c r="AA183" s="122"/>
      <c r="AB183" s="122"/>
      <c r="AC183" s="122"/>
      <c r="AD183" s="122"/>
      <c r="AE183" s="122"/>
    </row>
    <row r="184" spans="1:31" ht="12">
      <c r="A184" s="207">
        <v>10</v>
      </c>
      <c r="B184" s="158">
        <v>7</v>
      </c>
      <c r="C184" s="127">
        <v>6</v>
      </c>
      <c r="D184" s="127">
        <v>4</v>
      </c>
      <c r="E184" s="158">
        <v>4</v>
      </c>
      <c r="F184" s="127">
        <v>7</v>
      </c>
      <c r="G184" s="161">
        <v>2</v>
      </c>
      <c r="H184" s="158">
        <v>4</v>
      </c>
      <c r="I184" s="127">
        <v>3</v>
      </c>
      <c r="J184" s="161">
        <v>1</v>
      </c>
      <c r="K184" s="151">
        <v>0</v>
      </c>
      <c r="L184" s="151">
        <v>2</v>
      </c>
      <c r="M184" s="152">
        <v>2</v>
      </c>
      <c r="N184" s="151"/>
      <c r="O184" s="150">
        <f t="shared" si="36"/>
        <v>17</v>
      </c>
      <c r="P184" s="146">
        <f t="shared" si="37"/>
        <v>13</v>
      </c>
      <c r="Q184" s="146">
        <f t="shared" si="38"/>
        <v>8</v>
      </c>
      <c r="R184" s="152">
        <f t="shared" si="39"/>
        <v>4</v>
      </c>
      <c r="S184" s="151"/>
      <c r="T184" s="146">
        <f t="shared" si="40"/>
        <v>42</v>
      </c>
      <c r="X184" s="127"/>
      <c r="AA184" s="122"/>
      <c r="AB184" s="122"/>
      <c r="AC184" s="122"/>
      <c r="AD184" s="122"/>
      <c r="AE184" s="122"/>
    </row>
    <row r="185" spans="1:31" ht="12">
      <c r="A185" s="207">
        <v>11</v>
      </c>
      <c r="B185" s="158">
        <v>11</v>
      </c>
      <c r="C185" s="127">
        <v>16</v>
      </c>
      <c r="D185" s="127">
        <v>8</v>
      </c>
      <c r="E185" s="158">
        <v>11</v>
      </c>
      <c r="F185" s="127">
        <v>12</v>
      </c>
      <c r="G185" s="161">
        <v>12</v>
      </c>
      <c r="H185" s="158">
        <v>11</v>
      </c>
      <c r="I185" s="127">
        <v>8</v>
      </c>
      <c r="J185" s="161">
        <v>11</v>
      </c>
      <c r="K185" s="151">
        <v>5</v>
      </c>
      <c r="L185" s="151">
        <v>4</v>
      </c>
      <c r="M185" s="152">
        <v>11</v>
      </c>
      <c r="N185" s="151"/>
      <c r="O185" s="150">
        <f t="shared" si="36"/>
        <v>35</v>
      </c>
      <c r="P185" s="146">
        <f t="shared" si="37"/>
        <v>35</v>
      </c>
      <c r="Q185" s="146">
        <f t="shared" si="38"/>
        <v>30</v>
      </c>
      <c r="R185" s="152">
        <f t="shared" si="39"/>
        <v>20</v>
      </c>
      <c r="S185" s="151"/>
      <c r="T185" s="146">
        <f t="shared" si="40"/>
        <v>120</v>
      </c>
      <c r="X185" s="127"/>
      <c r="AA185" s="122"/>
      <c r="AB185" s="122"/>
      <c r="AC185" s="122"/>
      <c r="AD185" s="122"/>
      <c r="AE185" s="122"/>
    </row>
    <row r="186" spans="1:31" ht="12">
      <c r="A186" s="207">
        <v>12</v>
      </c>
      <c r="B186" s="158">
        <v>21</v>
      </c>
      <c r="C186" s="127">
        <v>17</v>
      </c>
      <c r="D186" s="127">
        <v>16</v>
      </c>
      <c r="E186" s="158">
        <v>28</v>
      </c>
      <c r="F186" s="127">
        <v>24</v>
      </c>
      <c r="G186" s="161">
        <v>30</v>
      </c>
      <c r="H186" s="158">
        <v>18</v>
      </c>
      <c r="I186" s="127">
        <v>22</v>
      </c>
      <c r="J186" s="161">
        <v>20</v>
      </c>
      <c r="K186" s="151">
        <v>22</v>
      </c>
      <c r="L186" s="151">
        <v>28</v>
      </c>
      <c r="M186" s="152">
        <v>28</v>
      </c>
      <c r="N186" s="151"/>
      <c r="O186" s="150">
        <f t="shared" si="36"/>
        <v>54</v>
      </c>
      <c r="P186" s="146">
        <f t="shared" si="37"/>
        <v>82</v>
      </c>
      <c r="Q186" s="146">
        <f t="shared" si="38"/>
        <v>60</v>
      </c>
      <c r="R186" s="152">
        <f t="shared" si="39"/>
        <v>78</v>
      </c>
      <c r="S186" s="151"/>
      <c r="T186" s="146">
        <f t="shared" si="40"/>
        <v>274</v>
      </c>
      <c r="X186" s="127"/>
      <c r="AA186" s="122"/>
      <c r="AB186" s="122"/>
      <c r="AC186" s="122"/>
      <c r="AD186" s="122"/>
      <c r="AE186" s="122"/>
    </row>
    <row r="187" spans="1:31" ht="12">
      <c r="A187" s="207">
        <v>13</v>
      </c>
      <c r="B187" s="158">
        <v>1</v>
      </c>
      <c r="C187" s="127">
        <v>0</v>
      </c>
      <c r="D187" s="127">
        <v>1</v>
      </c>
      <c r="E187" s="158">
        <v>1</v>
      </c>
      <c r="F187" s="127">
        <v>0</v>
      </c>
      <c r="G187" s="161">
        <v>1</v>
      </c>
      <c r="H187" s="158">
        <v>0</v>
      </c>
      <c r="I187" s="127">
        <v>0</v>
      </c>
      <c r="J187" s="161">
        <v>1</v>
      </c>
      <c r="K187" s="151">
        <v>1</v>
      </c>
      <c r="L187" s="151">
        <v>0</v>
      </c>
      <c r="M187" s="152">
        <v>0</v>
      </c>
      <c r="N187" s="151"/>
      <c r="O187" s="150">
        <f t="shared" si="36"/>
        <v>2</v>
      </c>
      <c r="P187" s="146">
        <f t="shared" si="37"/>
        <v>2</v>
      </c>
      <c r="Q187" s="146">
        <f t="shared" si="38"/>
        <v>1</v>
      </c>
      <c r="R187" s="152">
        <f t="shared" si="39"/>
        <v>1</v>
      </c>
      <c r="S187" s="151"/>
      <c r="T187" s="146">
        <f t="shared" si="40"/>
        <v>6</v>
      </c>
      <c r="X187" s="127"/>
      <c r="AA187" s="122"/>
      <c r="AB187" s="122"/>
      <c r="AC187" s="122"/>
      <c r="AD187" s="122"/>
      <c r="AE187" s="122"/>
    </row>
    <row r="188" spans="1:31" ht="12">
      <c r="A188" s="207">
        <v>14</v>
      </c>
      <c r="B188" s="158">
        <v>2</v>
      </c>
      <c r="C188" s="127">
        <v>1</v>
      </c>
      <c r="D188" s="127">
        <v>4</v>
      </c>
      <c r="E188" s="158">
        <v>5</v>
      </c>
      <c r="F188" s="127">
        <v>3</v>
      </c>
      <c r="G188" s="161">
        <v>4</v>
      </c>
      <c r="H188" s="158">
        <v>3</v>
      </c>
      <c r="I188" s="127">
        <v>3</v>
      </c>
      <c r="J188" s="161">
        <v>3</v>
      </c>
      <c r="K188" s="151">
        <v>2</v>
      </c>
      <c r="L188" s="151">
        <v>2</v>
      </c>
      <c r="M188" s="152">
        <v>2</v>
      </c>
      <c r="N188" s="151"/>
      <c r="O188" s="150">
        <f t="shared" si="36"/>
        <v>7</v>
      </c>
      <c r="P188" s="146">
        <f t="shared" si="37"/>
        <v>12</v>
      </c>
      <c r="Q188" s="146">
        <f t="shared" si="38"/>
        <v>9</v>
      </c>
      <c r="R188" s="152">
        <f t="shared" si="39"/>
        <v>6</v>
      </c>
      <c r="S188" s="151"/>
      <c r="T188" s="146">
        <f t="shared" si="40"/>
        <v>34</v>
      </c>
      <c r="X188" s="127"/>
      <c r="AA188" s="122"/>
      <c r="AB188" s="122"/>
      <c r="AC188" s="122"/>
      <c r="AD188" s="122"/>
      <c r="AE188" s="122"/>
    </row>
    <row r="189" spans="1:31" ht="12">
      <c r="A189" s="207">
        <v>15</v>
      </c>
      <c r="B189" s="158">
        <v>13</v>
      </c>
      <c r="C189" s="127">
        <v>5</v>
      </c>
      <c r="D189" s="127">
        <v>5</v>
      </c>
      <c r="E189" s="158">
        <v>2</v>
      </c>
      <c r="F189" s="127">
        <v>4</v>
      </c>
      <c r="G189" s="161">
        <v>5</v>
      </c>
      <c r="H189" s="158">
        <v>4</v>
      </c>
      <c r="I189" s="127">
        <v>2</v>
      </c>
      <c r="J189" s="161">
        <v>3</v>
      </c>
      <c r="K189" s="151">
        <v>2</v>
      </c>
      <c r="L189" s="151">
        <v>0</v>
      </c>
      <c r="M189" s="152">
        <v>0</v>
      </c>
      <c r="N189" s="151"/>
      <c r="O189" s="150">
        <f t="shared" si="36"/>
        <v>23</v>
      </c>
      <c r="P189" s="146">
        <f t="shared" si="37"/>
        <v>11</v>
      </c>
      <c r="Q189" s="146">
        <f t="shared" si="38"/>
        <v>9</v>
      </c>
      <c r="R189" s="152">
        <f t="shared" si="39"/>
        <v>2</v>
      </c>
      <c r="S189" s="151"/>
      <c r="T189" s="146">
        <f t="shared" si="40"/>
        <v>45</v>
      </c>
      <c r="X189" s="127"/>
      <c r="AA189" s="122"/>
      <c r="AB189" s="122"/>
      <c r="AC189" s="122"/>
      <c r="AD189" s="122"/>
      <c r="AE189" s="122"/>
    </row>
    <row r="190" spans="1:31" ht="12">
      <c r="A190" s="207">
        <v>16</v>
      </c>
      <c r="B190" s="158">
        <v>2</v>
      </c>
      <c r="C190" s="127">
        <v>2</v>
      </c>
      <c r="D190" s="127">
        <v>5</v>
      </c>
      <c r="E190" s="158">
        <v>9</v>
      </c>
      <c r="F190" s="127">
        <v>5</v>
      </c>
      <c r="G190" s="161">
        <v>8</v>
      </c>
      <c r="H190" s="158">
        <v>5</v>
      </c>
      <c r="I190" s="127">
        <v>5</v>
      </c>
      <c r="J190" s="161">
        <v>5</v>
      </c>
      <c r="K190" s="151">
        <v>4</v>
      </c>
      <c r="L190" s="151">
        <v>3</v>
      </c>
      <c r="M190" s="152">
        <v>7</v>
      </c>
      <c r="N190" s="151"/>
      <c r="O190" s="150">
        <f t="shared" si="36"/>
        <v>9</v>
      </c>
      <c r="P190" s="146">
        <f t="shared" si="37"/>
        <v>22</v>
      </c>
      <c r="Q190" s="146">
        <f t="shared" si="38"/>
        <v>15</v>
      </c>
      <c r="R190" s="152">
        <f t="shared" si="39"/>
        <v>14</v>
      </c>
      <c r="S190" s="151"/>
      <c r="T190" s="146">
        <f t="shared" si="40"/>
        <v>60</v>
      </c>
      <c r="X190" s="127"/>
      <c r="AA190" s="122"/>
      <c r="AB190" s="122"/>
      <c r="AC190" s="122"/>
      <c r="AD190" s="122"/>
      <c r="AE190" s="122"/>
    </row>
    <row r="191" spans="1:31" ht="12">
      <c r="A191" s="207">
        <v>17</v>
      </c>
      <c r="B191" s="158">
        <v>4</v>
      </c>
      <c r="C191" s="127">
        <v>4</v>
      </c>
      <c r="D191" s="127">
        <v>6</v>
      </c>
      <c r="E191" s="158">
        <v>3</v>
      </c>
      <c r="F191" s="127">
        <v>1</v>
      </c>
      <c r="G191" s="161">
        <v>2</v>
      </c>
      <c r="H191" s="158">
        <v>2</v>
      </c>
      <c r="I191" s="127">
        <v>2</v>
      </c>
      <c r="J191" s="161">
        <v>2</v>
      </c>
      <c r="K191" s="151">
        <v>3</v>
      </c>
      <c r="L191" s="151">
        <v>0</v>
      </c>
      <c r="M191" s="152">
        <v>2</v>
      </c>
      <c r="N191" s="151"/>
      <c r="O191" s="150">
        <f t="shared" si="36"/>
        <v>14</v>
      </c>
      <c r="P191" s="146">
        <f t="shared" si="37"/>
        <v>6</v>
      </c>
      <c r="Q191" s="146">
        <f t="shared" si="38"/>
        <v>6</v>
      </c>
      <c r="R191" s="152">
        <f t="shared" si="39"/>
        <v>5</v>
      </c>
      <c r="S191" s="151"/>
      <c r="T191" s="146">
        <f t="shared" si="40"/>
        <v>31</v>
      </c>
      <c r="X191" s="127"/>
      <c r="AA191" s="122"/>
      <c r="AB191" s="122"/>
      <c r="AC191" s="122"/>
      <c r="AD191" s="122"/>
      <c r="AE191" s="122"/>
    </row>
    <row r="192" spans="1:31" ht="12">
      <c r="A192" s="207">
        <v>18</v>
      </c>
      <c r="B192" s="158">
        <v>0</v>
      </c>
      <c r="C192" s="127">
        <v>1</v>
      </c>
      <c r="D192" s="127">
        <v>1</v>
      </c>
      <c r="E192" s="158">
        <v>0</v>
      </c>
      <c r="F192" s="127">
        <v>1</v>
      </c>
      <c r="G192" s="161">
        <v>0</v>
      </c>
      <c r="H192" s="158">
        <v>0</v>
      </c>
      <c r="I192" s="127">
        <v>0</v>
      </c>
      <c r="J192" s="161">
        <v>0</v>
      </c>
      <c r="K192" s="151">
        <v>0</v>
      </c>
      <c r="L192" s="151">
        <v>0</v>
      </c>
      <c r="M192" s="152">
        <v>0</v>
      </c>
      <c r="N192" s="151"/>
      <c r="O192" s="150">
        <f t="shared" si="36"/>
        <v>2</v>
      </c>
      <c r="P192" s="146">
        <f t="shared" si="37"/>
        <v>1</v>
      </c>
      <c r="Q192" s="146">
        <f t="shared" si="38"/>
        <v>0</v>
      </c>
      <c r="R192" s="152">
        <f t="shared" si="39"/>
        <v>0</v>
      </c>
      <c r="S192" s="151"/>
      <c r="T192" s="146">
        <f t="shared" si="40"/>
        <v>3</v>
      </c>
      <c r="X192" s="127"/>
      <c r="AA192" s="122"/>
      <c r="AB192" s="122"/>
      <c r="AC192" s="122"/>
      <c r="AD192" s="122"/>
      <c r="AE192" s="122"/>
    </row>
    <row r="193" spans="1:31" ht="12">
      <c r="A193" s="207">
        <v>19</v>
      </c>
      <c r="B193" s="158">
        <v>1</v>
      </c>
      <c r="C193" s="127">
        <v>1</v>
      </c>
      <c r="D193" s="127">
        <v>0</v>
      </c>
      <c r="E193" s="158">
        <v>0</v>
      </c>
      <c r="F193" s="127">
        <v>0</v>
      </c>
      <c r="G193" s="161">
        <v>1</v>
      </c>
      <c r="H193" s="158">
        <v>0</v>
      </c>
      <c r="I193" s="127">
        <v>0</v>
      </c>
      <c r="J193" s="161">
        <v>0</v>
      </c>
      <c r="K193" s="151">
        <v>0</v>
      </c>
      <c r="L193" s="151">
        <v>0</v>
      </c>
      <c r="M193" s="152">
        <v>0</v>
      </c>
      <c r="N193" s="151"/>
      <c r="O193" s="150">
        <f t="shared" si="36"/>
        <v>2</v>
      </c>
      <c r="P193" s="146">
        <f t="shared" si="37"/>
        <v>1</v>
      </c>
      <c r="Q193" s="146">
        <f t="shared" si="38"/>
        <v>0</v>
      </c>
      <c r="R193" s="152">
        <f t="shared" si="39"/>
        <v>0</v>
      </c>
      <c r="S193" s="151"/>
      <c r="T193" s="146">
        <f t="shared" si="40"/>
        <v>3</v>
      </c>
      <c r="X193" s="127"/>
      <c r="AA193" s="122"/>
      <c r="AB193" s="122"/>
      <c r="AC193" s="122"/>
      <c r="AD193" s="122"/>
      <c r="AE193" s="122"/>
    </row>
    <row r="194" spans="1:31" ht="12">
      <c r="A194" s="207">
        <v>20</v>
      </c>
      <c r="B194" s="158">
        <v>1</v>
      </c>
      <c r="C194" s="127">
        <v>0</v>
      </c>
      <c r="D194" s="127">
        <v>0</v>
      </c>
      <c r="E194" s="158">
        <v>1</v>
      </c>
      <c r="F194" s="127">
        <v>0</v>
      </c>
      <c r="G194" s="161">
        <v>1</v>
      </c>
      <c r="H194" s="158">
        <v>0</v>
      </c>
      <c r="I194" s="127">
        <v>0</v>
      </c>
      <c r="J194" s="161">
        <v>1</v>
      </c>
      <c r="K194" s="151">
        <v>0</v>
      </c>
      <c r="L194" s="151">
        <v>0</v>
      </c>
      <c r="M194" s="152">
        <v>0</v>
      </c>
      <c r="N194" s="151"/>
      <c r="O194" s="150">
        <f t="shared" si="36"/>
        <v>1</v>
      </c>
      <c r="P194" s="146">
        <f t="shared" si="37"/>
        <v>2</v>
      </c>
      <c r="Q194" s="146">
        <f t="shared" si="38"/>
        <v>1</v>
      </c>
      <c r="R194" s="152">
        <f t="shared" si="39"/>
        <v>0</v>
      </c>
      <c r="S194" s="151"/>
      <c r="T194" s="146">
        <f t="shared" si="40"/>
        <v>4</v>
      </c>
      <c r="X194" s="127"/>
      <c r="AA194" s="122"/>
      <c r="AB194" s="122"/>
      <c r="AC194" s="122"/>
      <c r="AD194" s="122"/>
      <c r="AE194" s="122"/>
    </row>
    <row r="195" spans="1:31" ht="12">
      <c r="A195" s="207">
        <v>21</v>
      </c>
      <c r="B195" s="158">
        <v>14</v>
      </c>
      <c r="C195" s="127">
        <v>13</v>
      </c>
      <c r="D195" s="127">
        <v>13</v>
      </c>
      <c r="E195" s="158">
        <v>10</v>
      </c>
      <c r="F195" s="127">
        <v>7</v>
      </c>
      <c r="G195" s="161">
        <v>9</v>
      </c>
      <c r="H195" s="158">
        <v>6</v>
      </c>
      <c r="I195" s="127">
        <v>4</v>
      </c>
      <c r="J195" s="161">
        <v>7</v>
      </c>
      <c r="K195" s="151">
        <v>7</v>
      </c>
      <c r="L195" s="151">
        <v>9</v>
      </c>
      <c r="M195" s="152">
        <v>6</v>
      </c>
      <c r="N195" s="151"/>
      <c r="O195" s="150">
        <f t="shared" si="36"/>
        <v>40</v>
      </c>
      <c r="P195" s="146">
        <f t="shared" si="37"/>
        <v>26</v>
      </c>
      <c r="Q195" s="146">
        <f t="shared" si="38"/>
        <v>17</v>
      </c>
      <c r="R195" s="152">
        <f t="shared" si="39"/>
        <v>22</v>
      </c>
      <c r="S195" s="151"/>
      <c r="T195" s="146">
        <f t="shared" si="40"/>
        <v>105</v>
      </c>
      <c r="X195" s="127"/>
      <c r="AA195" s="122"/>
      <c r="AB195" s="122"/>
      <c r="AC195" s="122"/>
      <c r="AD195" s="122"/>
      <c r="AE195" s="122"/>
    </row>
    <row r="196" spans="1:31" ht="12">
      <c r="A196" s="207">
        <v>22</v>
      </c>
      <c r="B196" s="158">
        <v>24</v>
      </c>
      <c r="C196" s="127">
        <v>20</v>
      </c>
      <c r="D196" s="127">
        <v>16</v>
      </c>
      <c r="E196" s="158">
        <v>16</v>
      </c>
      <c r="F196" s="127">
        <v>11</v>
      </c>
      <c r="G196" s="161">
        <v>9</v>
      </c>
      <c r="H196" s="158">
        <v>6</v>
      </c>
      <c r="I196" s="127">
        <v>4</v>
      </c>
      <c r="J196" s="161">
        <v>8</v>
      </c>
      <c r="K196" s="151">
        <v>10</v>
      </c>
      <c r="L196" s="151">
        <v>12</v>
      </c>
      <c r="M196" s="152">
        <v>11</v>
      </c>
      <c r="N196" s="151"/>
      <c r="O196" s="150">
        <f t="shared" si="36"/>
        <v>60</v>
      </c>
      <c r="P196" s="146">
        <f t="shared" si="37"/>
        <v>36</v>
      </c>
      <c r="Q196" s="146">
        <f t="shared" si="38"/>
        <v>18</v>
      </c>
      <c r="R196" s="152">
        <f t="shared" si="39"/>
        <v>33</v>
      </c>
      <c r="S196" s="151"/>
      <c r="T196" s="146">
        <f t="shared" si="40"/>
        <v>147</v>
      </c>
      <c r="X196" s="127"/>
      <c r="AA196" s="122"/>
      <c r="AB196" s="122"/>
      <c r="AC196" s="122"/>
      <c r="AD196" s="122"/>
      <c r="AE196" s="122"/>
    </row>
    <row r="197" spans="1:31" ht="12">
      <c r="A197" s="207">
        <v>23</v>
      </c>
      <c r="B197" s="158">
        <v>21</v>
      </c>
      <c r="C197" s="127">
        <v>12</v>
      </c>
      <c r="D197" s="127">
        <v>9</v>
      </c>
      <c r="E197" s="158">
        <v>11</v>
      </c>
      <c r="F197" s="127">
        <v>13</v>
      </c>
      <c r="G197" s="161">
        <v>13</v>
      </c>
      <c r="H197" s="158">
        <v>9</v>
      </c>
      <c r="I197" s="127">
        <v>6</v>
      </c>
      <c r="J197" s="161">
        <v>6</v>
      </c>
      <c r="K197" s="151">
        <v>6</v>
      </c>
      <c r="L197" s="151">
        <v>11</v>
      </c>
      <c r="M197" s="152">
        <v>6</v>
      </c>
      <c r="N197" s="151"/>
      <c r="O197" s="150">
        <f t="shared" si="36"/>
        <v>42</v>
      </c>
      <c r="P197" s="146">
        <f t="shared" si="37"/>
        <v>37</v>
      </c>
      <c r="Q197" s="146">
        <f t="shared" si="38"/>
        <v>21</v>
      </c>
      <c r="R197" s="152">
        <f t="shared" si="39"/>
        <v>23</v>
      </c>
      <c r="S197" s="151"/>
      <c r="T197" s="146">
        <f t="shared" si="40"/>
        <v>123</v>
      </c>
      <c r="X197" s="127"/>
      <c r="AA197" s="122"/>
      <c r="AB197" s="122"/>
      <c r="AC197" s="122"/>
      <c r="AD197" s="122"/>
      <c r="AE197" s="122"/>
    </row>
    <row r="198" spans="1:31" ht="12.75" thickBot="1">
      <c r="A198" s="207">
        <v>24</v>
      </c>
      <c r="B198" s="158">
        <v>1</v>
      </c>
      <c r="C198" s="127">
        <v>3</v>
      </c>
      <c r="D198" s="127">
        <v>1</v>
      </c>
      <c r="E198" s="162">
        <v>1</v>
      </c>
      <c r="F198" s="163">
        <v>0</v>
      </c>
      <c r="G198" s="164">
        <v>1</v>
      </c>
      <c r="H198" s="158">
        <v>1</v>
      </c>
      <c r="I198" s="127">
        <v>0</v>
      </c>
      <c r="J198" s="161">
        <v>0</v>
      </c>
      <c r="K198" s="151">
        <v>0</v>
      </c>
      <c r="L198" s="151">
        <v>0</v>
      </c>
      <c r="M198" s="152">
        <v>3</v>
      </c>
      <c r="N198" s="151"/>
      <c r="O198" s="153">
        <f t="shared" si="36"/>
        <v>5</v>
      </c>
      <c r="P198" s="173">
        <f t="shared" si="37"/>
        <v>2</v>
      </c>
      <c r="Q198" s="173">
        <f t="shared" si="38"/>
        <v>1</v>
      </c>
      <c r="R198" s="154">
        <f t="shared" si="39"/>
        <v>3</v>
      </c>
      <c r="S198" s="151"/>
      <c r="T198" s="146">
        <f t="shared" si="40"/>
        <v>11</v>
      </c>
      <c r="X198" s="127"/>
      <c r="AA198" s="122"/>
      <c r="AB198" s="122"/>
      <c r="AC198" s="122"/>
      <c r="AD198" s="122"/>
      <c r="AE198" s="122"/>
    </row>
    <row r="199" spans="1:29" ht="12.75" thickBot="1">
      <c r="A199" s="155" t="s">
        <v>4</v>
      </c>
      <c r="B199" s="138">
        <f aca="true" t="shared" si="41" ref="B199:M199">SUM(B175:B198)</f>
        <v>140</v>
      </c>
      <c r="C199" s="139">
        <f t="shared" si="41"/>
        <v>110</v>
      </c>
      <c r="D199" s="139">
        <f t="shared" si="41"/>
        <v>97</v>
      </c>
      <c r="E199" s="140">
        <f t="shared" si="41"/>
        <v>110</v>
      </c>
      <c r="F199" s="140">
        <f t="shared" si="41"/>
        <v>97</v>
      </c>
      <c r="G199" s="140">
        <f t="shared" si="41"/>
        <v>104</v>
      </c>
      <c r="H199" s="141">
        <f t="shared" si="41"/>
        <v>76</v>
      </c>
      <c r="I199" s="141">
        <f t="shared" si="41"/>
        <v>63</v>
      </c>
      <c r="J199" s="141">
        <f t="shared" si="41"/>
        <v>76</v>
      </c>
      <c r="K199" s="142">
        <f t="shared" si="41"/>
        <v>69</v>
      </c>
      <c r="L199" s="142">
        <f t="shared" si="41"/>
        <v>78</v>
      </c>
      <c r="M199" s="143">
        <f t="shared" si="41"/>
        <v>84</v>
      </c>
      <c r="N199" s="208"/>
      <c r="O199" s="174">
        <f>SUM(O175:O198)</f>
        <v>347</v>
      </c>
      <c r="P199" s="175">
        <f>SUM(P175:P198)</f>
        <v>311</v>
      </c>
      <c r="Q199" s="177">
        <f>SUM(Q175:Q198)</f>
        <v>215</v>
      </c>
      <c r="R199" s="176">
        <f>SUM(R175:R198)</f>
        <v>231</v>
      </c>
      <c r="S199" s="208"/>
      <c r="T199" s="144">
        <f>SUM(T175:T198)</f>
        <v>1104</v>
      </c>
      <c r="X199" s="127"/>
      <c r="AA199" s="122"/>
      <c r="AB199" s="122"/>
      <c r="AC199" s="122"/>
    </row>
    <row r="200" spans="1:29" ht="12.75" customHeight="1" thickBot="1">
      <c r="A200" s="207"/>
      <c r="B200" s="151"/>
      <c r="C200" s="151"/>
      <c r="D200" s="151"/>
      <c r="E200" s="151"/>
      <c r="F200" s="151"/>
      <c r="G200" s="151"/>
      <c r="H200" s="151"/>
      <c r="I200" s="151"/>
      <c r="J200" s="151"/>
      <c r="K200" s="151"/>
      <c r="L200" s="151"/>
      <c r="M200" s="151"/>
      <c r="N200" s="151"/>
      <c r="O200" s="151"/>
      <c r="P200" s="151"/>
      <c r="Q200" s="151"/>
      <c r="R200" s="151"/>
      <c r="S200" s="151"/>
      <c r="T200" s="152"/>
      <c r="X200" s="127"/>
      <c r="AA200" s="122"/>
      <c r="AB200" s="122"/>
      <c r="AC200" s="122"/>
    </row>
    <row r="201" spans="1:29" ht="12.75" thickBot="1">
      <c r="A201" s="136" t="s">
        <v>202</v>
      </c>
      <c r="B201" s="130">
        <v>201710</v>
      </c>
      <c r="C201" s="131">
        <v>201711</v>
      </c>
      <c r="D201" s="170">
        <v>201712</v>
      </c>
      <c r="E201" s="166">
        <v>201801</v>
      </c>
      <c r="F201" s="132">
        <v>201802</v>
      </c>
      <c r="G201" s="167">
        <v>201803</v>
      </c>
      <c r="H201" s="165">
        <v>201804</v>
      </c>
      <c r="I201" s="133">
        <v>201805</v>
      </c>
      <c r="J201" s="168">
        <v>201806</v>
      </c>
      <c r="K201" s="169">
        <v>201807</v>
      </c>
      <c r="L201" s="134">
        <v>201808</v>
      </c>
      <c r="M201" s="135">
        <v>201809</v>
      </c>
      <c r="N201" s="151"/>
      <c r="O201" s="178">
        <v>201704</v>
      </c>
      <c r="P201" s="179">
        <v>201801</v>
      </c>
      <c r="Q201" s="181">
        <v>201802</v>
      </c>
      <c r="R201" s="180">
        <v>201803</v>
      </c>
      <c r="S201" s="151"/>
      <c r="T201" s="137" t="s">
        <v>152</v>
      </c>
      <c r="X201" s="129"/>
      <c r="AA201" s="122"/>
      <c r="AB201" s="122"/>
      <c r="AC201" s="122"/>
    </row>
    <row r="202" spans="1:31" ht="12">
      <c r="A202" s="207">
        <v>1</v>
      </c>
      <c r="B202" s="156">
        <v>18</v>
      </c>
      <c r="C202" s="157">
        <v>19</v>
      </c>
      <c r="D202" s="157">
        <v>12</v>
      </c>
      <c r="E202" s="156">
        <v>8</v>
      </c>
      <c r="F202" s="157">
        <v>5</v>
      </c>
      <c r="G202" s="160">
        <v>10</v>
      </c>
      <c r="H202" s="156">
        <v>8</v>
      </c>
      <c r="I202" s="157">
        <v>4</v>
      </c>
      <c r="J202" s="160">
        <v>5</v>
      </c>
      <c r="K202" s="148">
        <v>6</v>
      </c>
      <c r="L202" s="148">
        <v>8</v>
      </c>
      <c r="M202" s="149">
        <v>5</v>
      </c>
      <c r="N202" s="151"/>
      <c r="O202" s="147">
        <f>SUM(B202:D202)</f>
        <v>49</v>
      </c>
      <c r="P202" s="145">
        <f>SUM(E202:G202)</f>
        <v>23</v>
      </c>
      <c r="Q202" s="145">
        <f>SUM(H202:J202)</f>
        <v>17</v>
      </c>
      <c r="R202" s="149">
        <f>SUM(K202:M202)</f>
        <v>19</v>
      </c>
      <c r="S202" s="151"/>
      <c r="T202" s="145">
        <f>SUM(O202:R202)</f>
        <v>108</v>
      </c>
      <c r="X202" s="127"/>
      <c r="AA202" s="122"/>
      <c r="AB202" s="122"/>
      <c r="AC202" s="122"/>
      <c r="AD202" s="122"/>
      <c r="AE202" s="122"/>
    </row>
    <row r="203" spans="1:31" ht="12">
      <c r="A203" s="207">
        <v>2</v>
      </c>
      <c r="B203" s="158">
        <v>2</v>
      </c>
      <c r="C203" s="127">
        <v>4</v>
      </c>
      <c r="D203" s="127">
        <v>6</v>
      </c>
      <c r="E203" s="158">
        <v>6</v>
      </c>
      <c r="F203" s="127">
        <v>5</v>
      </c>
      <c r="G203" s="161">
        <v>3</v>
      </c>
      <c r="H203" s="158">
        <v>3</v>
      </c>
      <c r="I203" s="127">
        <v>4</v>
      </c>
      <c r="J203" s="161">
        <v>6</v>
      </c>
      <c r="K203" s="151">
        <v>5</v>
      </c>
      <c r="L203" s="151">
        <v>2</v>
      </c>
      <c r="M203" s="152">
        <v>5</v>
      </c>
      <c r="N203" s="151"/>
      <c r="O203" s="150">
        <f aca="true" t="shared" si="42" ref="O203:O224">SUM(B203:D203)</f>
        <v>12</v>
      </c>
      <c r="P203" s="146">
        <f aca="true" t="shared" si="43" ref="P203:P224">SUM(E203:G203)</f>
        <v>14</v>
      </c>
      <c r="Q203" s="146">
        <f aca="true" t="shared" si="44" ref="Q203:Q222">SUM(H203:J203)</f>
        <v>13</v>
      </c>
      <c r="R203" s="152">
        <f aca="true" t="shared" si="45" ref="R203:R224">SUM(K203:M203)</f>
        <v>12</v>
      </c>
      <c r="S203" s="151"/>
      <c r="T203" s="146">
        <f aca="true" t="shared" si="46" ref="T203:T225">SUM(O203:R203)</f>
        <v>51</v>
      </c>
      <c r="X203" s="127"/>
      <c r="AA203" s="122"/>
      <c r="AB203" s="122"/>
      <c r="AC203" s="122"/>
      <c r="AD203" s="122"/>
      <c r="AE203" s="122"/>
    </row>
    <row r="204" spans="1:31" ht="12">
      <c r="A204" s="207">
        <v>3</v>
      </c>
      <c r="B204" s="158">
        <v>2</v>
      </c>
      <c r="C204" s="127">
        <v>3</v>
      </c>
      <c r="D204" s="127">
        <v>3</v>
      </c>
      <c r="E204" s="158">
        <v>5</v>
      </c>
      <c r="F204" s="127">
        <v>10</v>
      </c>
      <c r="G204" s="161">
        <v>2</v>
      </c>
      <c r="H204" s="158">
        <v>2</v>
      </c>
      <c r="I204" s="127">
        <v>0</v>
      </c>
      <c r="J204" s="161">
        <v>2</v>
      </c>
      <c r="K204" s="151">
        <v>3</v>
      </c>
      <c r="L204" s="151">
        <v>1</v>
      </c>
      <c r="M204" s="152">
        <v>1</v>
      </c>
      <c r="N204" s="151"/>
      <c r="O204" s="150">
        <f t="shared" si="42"/>
        <v>8</v>
      </c>
      <c r="P204" s="146">
        <f t="shared" si="43"/>
        <v>17</v>
      </c>
      <c r="Q204" s="146">
        <f t="shared" si="44"/>
        <v>4</v>
      </c>
      <c r="R204" s="152">
        <f t="shared" si="45"/>
        <v>5</v>
      </c>
      <c r="S204" s="151"/>
      <c r="T204" s="146">
        <f t="shared" si="46"/>
        <v>34</v>
      </c>
      <c r="X204" s="127"/>
      <c r="AA204" s="122"/>
      <c r="AB204" s="122"/>
      <c r="AD204" s="122"/>
      <c r="AE204" s="122"/>
    </row>
    <row r="205" spans="1:31" ht="12">
      <c r="A205" s="207">
        <v>4</v>
      </c>
      <c r="B205" s="158">
        <v>2</v>
      </c>
      <c r="C205" s="127">
        <v>3</v>
      </c>
      <c r="D205" s="127">
        <v>7</v>
      </c>
      <c r="E205" s="158">
        <v>3</v>
      </c>
      <c r="F205" s="127">
        <v>1</v>
      </c>
      <c r="G205" s="161">
        <v>7</v>
      </c>
      <c r="H205" s="158">
        <v>4</v>
      </c>
      <c r="I205" s="127">
        <v>2</v>
      </c>
      <c r="J205" s="161">
        <v>5</v>
      </c>
      <c r="K205" s="151">
        <v>3</v>
      </c>
      <c r="L205" s="151">
        <v>4</v>
      </c>
      <c r="M205" s="152">
        <v>3</v>
      </c>
      <c r="N205" s="151"/>
      <c r="O205" s="150">
        <f t="shared" si="42"/>
        <v>12</v>
      </c>
      <c r="P205" s="146">
        <f t="shared" si="43"/>
        <v>11</v>
      </c>
      <c r="Q205" s="146">
        <f t="shared" si="44"/>
        <v>11</v>
      </c>
      <c r="R205" s="152">
        <f t="shared" si="45"/>
        <v>10</v>
      </c>
      <c r="S205" s="151"/>
      <c r="T205" s="146">
        <f t="shared" si="46"/>
        <v>44</v>
      </c>
      <c r="X205" s="127"/>
      <c r="AA205" s="122"/>
      <c r="AB205" s="122"/>
      <c r="AD205" s="122"/>
      <c r="AE205" s="122"/>
    </row>
    <row r="206" spans="1:31" ht="12">
      <c r="A206" s="207">
        <v>5</v>
      </c>
      <c r="B206" s="158">
        <v>13</v>
      </c>
      <c r="C206" s="127">
        <v>10</v>
      </c>
      <c r="D206" s="127">
        <v>7</v>
      </c>
      <c r="E206" s="158">
        <v>2</v>
      </c>
      <c r="F206" s="127">
        <v>5</v>
      </c>
      <c r="G206" s="161">
        <v>3</v>
      </c>
      <c r="H206" s="158">
        <v>2</v>
      </c>
      <c r="I206" s="127">
        <v>4</v>
      </c>
      <c r="J206" s="161">
        <v>4</v>
      </c>
      <c r="K206" s="151">
        <v>5</v>
      </c>
      <c r="L206" s="151">
        <v>6</v>
      </c>
      <c r="M206" s="152">
        <v>7</v>
      </c>
      <c r="N206" s="151"/>
      <c r="O206" s="150">
        <f t="shared" si="42"/>
        <v>30</v>
      </c>
      <c r="P206" s="146">
        <f t="shared" si="43"/>
        <v>10</v>
      </c>
      <c r="Q206" s="146">
        <f t="shared" si="44"/>
        <v>10</v>
      </c>
      <c r="R206" s="152">
        <f t="shared" si="45"/>
        <v>18</v>
      </c>
      <c r="S206" s="151"/>
      <c r="T206" s="146">
        <f t="shared" si="46"/>
        <v>68</v>
      </c>
      <c r="X206" s="127"/>
      <c r="AA206" s="122"/>
      <c r="AC206" s="122"/>
      <c r="AD206" s="122"/>
      <c r="AE206" s="122"/>
    </row>
    <row r="207" spans="1:31" ht="12">
      <c r="A207" s="207">
        <v>6</v>
      </c>
      <c r="B207" s="158">
        <v>1</v>
      </c>
      <c r="C207" s="127">
        <v>1</v>
      </c>
      <c r="D207" s="127">
        <v>1</v>
      </c>
      <c r="E207" s="158">
        <v>1</v>
      </c>
      <c r="F207" s="127">
        <v>1</v>
      </c>
      <c r="G207" s="161">
        <v>1</v>
      </c>
      <c r="H207" s="158">
        <v>0</v>
      </c>
      <c r="I207" s="127">
        <v>1</v>
      </c>
      <c r="J207" s="161">
        <v>1</v>
      </c>
      <c r="K207" s="151">
        <v>0</v>
      </c>
      <c r="L207" s="151">
        <v>0</v>
      </c>
      <c r="M207" s="152">
        <v>1</v>
      </c>
      <c r="N207" s="151"/>
      <c r="O207" s="150">
        <f t="shared" si="42"/>
        <v>3</v>
      </c>
      <c r="P207" s="146">
        <f t="shared" si="43"/>
        <v>3</v>
      </c>
      <c r="Q207" s="146">
        <f t="shared" si="44"/>
        <v>2</v>
      </c>
      <c r="R207" s="152">
        <f t="shared" si="45"/>
        <v>1</v>
      </c>
      <c r="S207" s="151"/>
      <c r="T207" s="146">
        <f t="shared" si="46"/>
        <v>9</v>
      </c>
      <c r="X207" s="127"/>
      <c r="AC207" s="122"/>
      <c r="AD207" s="122"/>
      <c r="AE207" s="122"/>
    </row>
    <row r="208" spans="1:31" ht="12">
      <c r="A208" s="207">
        <v>7</v>
      </c>
      <c r="B208" s="158">
        <v>2</v>
      </c>
      <c r="C208" s="127">
        <v>1</v>
      </c>
      <c r="D208" s="127">
        <v>2</v>
      </c>
      <c r="E208" s="158">
        <v>2</v>
      </c>
      <c r="F208" s="127">
        <v>3</v>
      </c>
      <c r="G208" s="161">
        <v>1</v>
      </c>
      <c r="H208" s="158">
        <v>7</v>
      </c>
      <c r="I208" s="127">
        <v>2</v>
      </c>
      <c r="J208" s="161">
        <v>1</v>
      </c>
      <c r="K208" s="151">
        <v>1</v>
      </c>
      <c r="L208" s="151">
        <v>3</v>
      </c>
      <c r="M208" s="152">
        <v>2</v>
      </c>
      <c r="N208" s="151"/>
      <c r="O208" s="150">
        <f t="shared" si="42"/>
        <v>5</v>
      </c>
      <c r="P208" s="146">
        <f t="shared" si="43"/>
        <v>6</v>
      </c>
      <c r="Q208" s="146">
        <f t="shared" si="44"/>
        <v>10</v>
      </c>
      <c r="R208" s="152">
        <f t="shared" si="45"/>
        <v>6</v>
      </c>
      <c r="S208" s="151"/>
      <c r="T208" s="146">
        <f t="shared" si="46"/>
        <v>27</v>
      </c>
      <c r="X208" s="127"/>
      <c r="AC208" s="122"/>
      <c r="AD208" s="122"/>
      <c r="AE208" s="122"/>
    </row>
    <row r="209" spans="1:31" ht="12">
      <c r="A209" s="207">
        <v>8</v>
      </c>
      <c r="B209" s="158">
        <v>33</v>
      </c>
      <c r="C209" s="127">
        <v>33</v>
      </c>
      <c r="D209" s="127">
        <v>28</v>
      </c>
      <c r="E209" s="158">
        <v>20</v>
      </c>
      <c r="F209" s="127">
        <v>21</v>
      </c>
      <c r="G209" s="161">
        <v>19</v>
      </c>
      <c r="H209" s="158">
        <v>16</v>
      </c>
      <c r="I209" s="127">
        <v>12</v>
      </c>
      <c r="J209" s="161">
        <v>22</v>
      </c>
      <c r="K209" s="151">
        <v>16</v>
      </c>
      <c r="L209" s="151">
        <v>14</v>
      </c>
      <c r="M209" s="152">
        <v>12</v>
      </c>
      <c r="N209" s="151"/>
      <c r="O209" s="150">
        <f t="shared" si="42"/>
        <v>94</v>
      </c>
      <c r="P209" s="146">
        <f t="shared" si="43"/>
        <v>60</v>
      </c>
      <c r="Q209" s="146">
        <f t="shared" si="44"/>
        <v>50</v>
      </c>
      <c r="R209" s="152">
        <f t="shared" si="45"/>
        <v>42</v>
      </c>
      <c r="S209" s="151"/>
      <c r="T209" s="146">
        <f t="shared" si="46"/>
        <v>246</v>
      </c>
      <c r="X209" s="127"/>
      <c r="AA209" s="122"/>
      <c r="AB209" s="122"/>
      <c r="AC209" s="122"/>
      <c r="AD209" s="122"/>
      <c r="AE209" s="122"/>
    </row>
    <row r="210" spans="1:31" ht="12">
      <c r="A210" s="207">
        <v>9</v>
      </c>
      <c r="B210" s="158">
        <v>4</v>
      </c>
      <c r="C210" s="127">
        <v>7</v>
      </c>
      <c r="D210" s="127">
        <v>4</v>
      </c>
      <c r="E210" s="158">
        <v>3</v>
      </c>
      <c r="F210" s="127">
        <v>2</v>
      </c>
      <c r="G210" s="161">
        <v>5</v>
      </c>
      <c r="H210" s="158">
        <v>6</v>
      </c>
      <c r="I210" s="127">
        <v>5</v>
      </c>
      <c r="J210" s="161">
        <v>4</v>
      </c>
      <c r="K210" s="151">
        <v>3</v>
      </c>
      <c r="L210" s="151">
        <v>2</v>
      </c>
      <c r="M210" s="152">
        <v>2</v>
      </c>
      <c r="N210" s="151"/>
      <c r="O210" s="150">
        <f t="shared" si="42"/>
        <v>15</v>
      </c>
      <c r="P210" s="146">
        <f t="shared" si="43"/>
        <v>10</v>
      </c>
      <c r="Q210" s="146">
        <f t="shared" si="44"/>
        <v>15</v>
      </c>
      <c r="R210" s="152">
        <f t="shared" si="45"/>
        <v>7</v>
      </c>
      <c r="S210" s="151"/>
      <c r="T210" s="146">
        <f t="shared" si="46"/>
        <v>47</v>
      </c>
      <c r="X210" s="127"/>
      <c r="AA210" s="122"/>
      <c r="AB210" s="122"/>
      <c r="AC210" s="122"/>
      <c r="AD210" s="122"/>
      <c r="AE210" s="122"/>
    </row>
    <row r="211" spans="1:31" ht="12">
      <c r="A211" s="207">
        <v>10</v>
      </c>
      <c r="B211" s="158">
        <v>12</v>
      </c>
      <c r="C211" s="127">
        <v>12</v>
      </c>
      <c r="D211" s="127">
        <v>9</v>
      </c>
      <c r="E211" s="158">
        <v>8</v>
      </c>
      <c r="F211" s="127">
        <v>12</v>
      </c>
      <c r="G211" s="161">
        <v>10</v>
      </c>
      <c r="H211" s="158">
        <v>6</v>
      </c>
      <c r="I211" s="127">
        <v>4</v>
      </c>
      <c r="J211" s="161">
        <v>4</v>
      </c>
      <c r="K211" s="151">
        <v>7</v>
      </c>
      <c r="L211" s="151">
        <v>6</v>
      </c>
      <c r="M211" s="152">
        <v>3</v>
      </c>
      <c r="N211" s="151"/>
      <c r="O211" s="150">
        <f t="shared" si="42"/>
        <v>33</v>
      </c>
      <c r="P211" s="146">
        <f t="shared" si="43"/>
        <v>30</v>
      </c>
      <c r="Q211" s="146">
        <f t="shared" si="44"/>
        <v>14</v>
      </c>
      <c r="R211" s="152">
        <f t="shared" si="45"/>
        <v>16</v>
      </c>
      <c r="S211" s="151"/>
      <c r="T211" s="146">
        <f t="shared" si="46"/>
        <v>93</v>
      </c>
      <c r="X211" s="127"/>
      <c r="AA211" s="122"/>
      <c r="AB211" s="122"/>
      <c r="AC211" s="122"/>
      <c r="AD211" s="122"/>
      <c r="AE211" s="122"/>
    </row>
    <row r="212" spans="1:31" ht="12">
      <c r="A212" s="207">
        <v>11</v>
      </c>
      <c r="B212" s="158">
        <v>26</v>
      </c>
      <c r="C212" s="127">
        <v>28</v>
      </c>
      <c r="D212" s="127">
        <v>20</v>
      </c>
      <c r="E212" s="158">
        <v>23</v>
      </c>
      <c r="F212" s="127">
        <v>23</v>
      </c>
      <c r="G212" s="161">
        <v>19</v>
      </c>
      <c r="H212" s="158">
        <v>15</v>
      </c>
      <c r="I212" s="127">
        <v>17</v>
      </c>
      <c r="J212" s="161">
        <v>17</v>
      </c>
      <c r="K212" s="151">
        <v>13</v>
      </c>
      <c r="L212" s="151">
        <v>13</v>
      </c>
      <c r="M212" s="152">
        <v>16</v>
      </c>
      <c r="N212" s="151"/>
      <c r="O212" s="150">
        <f t="shared" si="42"/>
        <v>74</v>
      </c>
      <c r="P212" s="146">
        <f t="shared" si="43"/>
        <v>65</v>
      </c>
      <c r="Q212" s="146">
        <f t="shared" si="44"/>
        <v>49</v>
      </c>
      <c r="R212" s="152">
        <f t="shared" si="45"/>
        <v>42</v>
      </c>
      <c r="S212" s="151"/>
      <c r="T212" s="146">
        <f t="shared" si="46"/>
        <v>230</v>
      </c>
      <c r="X212" s="127"/>
      <c r="AA212" s="122"/>
      <c r="AB212" s="122"/>
      <c r="AC212" s="122"/>
      <c r="AD212" s="122"/>
      <c r="AE212" s="122"/>
    </row>
    <row r="213" spans="1:31" ht="12">
      <c r="A213" s="207">
        <v>12</v>
      </c>
      <c r="B213" s="158">
        <v>51</v>
      </c>
      <c r="C213" s="127">
        <v>48</v>
      </c>
      <c r="D213" s="127">
        <v>49</v>
      </c>
      <c r="E213" s="158">
        <v>58</v>
      </c>
      <c r="F213" s="127">
        <v>58</v>
      </c>
      <c r="G213" s="161">
        <v>52</v>
      </c>
      <c r="H213" s="158">
        <v>40</v>
      </c>
      <c r="I213" s="127">
        <v>32</v>
      </c>
      <c r="J213" s="161">
        <v>38</v>
      </c>
      <c r="K213" s="151">
        <v>34</v>
      </c>
      <c r="L213" s="151">
        <v>46</v>
      </c>
      <c r="M213" s="152">
        <v>39</v>
      </c>
      <c r="N213" s="151"/>
      <c r="O213" s="150">
        <f t="shared" si="42"/>
        <v>148</v>
      </c>
      <c r="P213" s="146">
        <f t="shared" si="43"/>
        <v>168</v>
      </c>
      <c r="Q213" s="146">
        <f t="shared" si="44"/>
        <v>110</v>
      </c>
      <c r="R213" s="152">
        <f t="shared" si="45"/>
        <v>119</v>
      </c>
      <c r="S213" s="151"/>
      <c r="T213" s="146">
        <f t="shared" si="46"/>
        <v>545</v>
      </c>
      <c r="X213" s="127"/>
      <c r="AA213" s="122"/>
      <c r="AB213" s="122"/>
      <c r="AC213" s="122"/>
      <c r="AD213" s="122"/>
      <c r="AE213" s="122"/>
    </row>
    <row r="214" spans="1:31" ht="12">
      <c r="A214" s="207">
        <v>13</v>
      </c>
      <c r="B214" s="158">
        <v>9</v>
      </c>
      <c r="C214" s="127">
        <v>9</v>
      </c>
      <c r="D214" s="127">
        <v>3</v>
      </c>
      <c r="E214" s="158">
        <v>4</v>
      </c>
      <c r="F214" s="127">
        <v>3</v>
      </c>
      <c r="G214" s="161">
        <v>4</v>
      </c>
      <c r="H214" s="158">
        <v>3</v>
      </c>
      <c r="I214" s="127">
        <v>2</v>
      </c>
      <c r="J214" s="161">
        <v>3</v>
      </c>
      <c r="K214" s="151">
        <v>6</v>
      </c>
      <c r="L214" s="151">
        <v>4</v>
      </c>
      <c r="M214" s="152">
        <v>1</v>
      </c>
      <c r="N214" s="151"/>
      <c r="O214" s="150">
        <f t="shared" si="42"/>
        <v>21</v>
      </c>
      <c r="P214" s="146">
        <f t="shared" si="43"/>
        <v>11</v>
      </c>
      <c r="Q214" s="146">
        <f t="shared" si="44"/>
        <v>8</v>
      </c>
      <c r="R214" s="152">
        <f t="shared" si="45"/>
        <v>11</v>
      </c>
      <c r="S214" s="151"/>
      <c r="T214" s="146">
        <f t="shared" si="46"/>
        <v>51</v>
      </c>
      <c r="X214" s="127"/>
      <c r="AA214" s="122"/>
      <c r="AB214" s="122"/>
      <c r="AC214" s="122"/>
      <c r="AD214" s="122"/>
      <c r="AE214" s="122"/>
    </row>
    <row r="215" spans="1:31" ht="12">
      <c r="A215" s="207">
        <v>14</v>
      </c>
      <c r="B215" s="158">
        <v>7</v>
      </c>
      <c r="C215" s="127">
        <v>6</v>
      </c>
      <c r="D215" s="127">
        <v>5</v>
      </c>
      <c r="E215" s="158">
        <v>11</v>
      </c>
      <c r="F215" s="127">
        <v>7</v>
      </c>
      <c r="G215" s="161">
        <v>5</v>
      </c>
      <c r="H215" s="158">
        <v>4</v>
      </c>
      <c r="I215" s="127">
        <v>6</v>
      </c>
      <c r="J215" s="161">
        <v>6</v>
      </c>
      <c r="K215" s="151">
        <v>4</v>
      </c>
      <c r="L215" s="151">
        <v>9</v>
      </c>
      <c r="M215" s="152">
        <v>5</v>
      </c>
      <c r="N215" s="151"/>
      <c r="O215" s="150">
        <f t="shared" si="42"/>
        <v>18</v>
      </c>
      <c r="P215" s="146">
        <f t="shared" si="43"/>
        <v>23</v>
      </c>
      <c r="Q215" s="146">
        <f t="shared" si="44"/>
        <v>16</v>
      </c>
      <c r="R215" s="152">
        <f t="shared" si="45"/>
        <v>18</v>
      </c>
      <c r="S215" s="151"/>
      <c r="T215" s="146">
        <f t="shared" si="46"/>
        <v>75</v>
      </c>
      <c r="X215" s="127"/>
      <c r="AA215" s="122"/>
      <c r="AB215" s="122"/>
      <c r="AC215" s="122"/>
      <c r="AD215" s="122"/>
      <c r="AE215" s="122"/>
    </row>
    <row r="216" spans="1:31" ht="12">
      <c r="A216" s="207">
        <v>15</v>
      </c>
      <c r="B216" s="158">
        <v>23</v>
      </c>
      <c r="C216" s="127">
        <v>13</v>
      </c>
      <c r="D216" s="127">
        <v>8</v>
      </c>
      <c r="E216" s="158">
        <v>5</v>
      </c>
      <c r="F216" s="127">
        <v>11</v>
      </c>
      <c r="G216" s="161">
        <v>11</v>
      </c>
      <c r="H216" s="158">
        <v>8</v>
      </c>
      <c r="I216" s="127">
        <v>6</v>
      </c>
      <c r="J216" s="161">
        <v>4</v>
      </c>
      <c r="K216" s="151">
        <v>9</v>
      </c>
      <c r="L216" s="151">
        <v>3</v>
      </c>
      <c r="M216" s="152">
        <v>2</v>
      </c>
      <c r="N216" s="151"/>
      <c r="O216" s="150">
        <f t="shared" si="42"/>
        <v>44</v>
      </c>
      <c r="P216" s="146">
        <f t="shared" si="43"/>
        <v>27</v>
      </c>
      <c r="Q216" s="146">
        <f t="shared" si="44"/>
        <v>18</v>
      </c>
      <c r="R216" s="152">
        <f t="shared" si="45"/>
        <v>14</v>
      </c>
      <c r="S216" s="151"/>
      <c r="T216" s="146">
        <f t="shared" si="46"/>
        <v>103</v>
      </c>
      <c r="X216" s="127"/>
      <c r="AA216" s="122"/>
      <c r="AB216" s="122"/>
      <c r="AC216" s="122"/>
      <c r="AD216" s="122"/>
      <c r="AE216" s="122"/>
    </row>
    <row r="217" spans="1:31" ht="12">
      <c r="A217" s="207">
        <v>16</v>
      </c>
      <c r="B217" s="158">
        <v>9</v>
      </c>
      <c r="C217" s="127">
        <v>9</v>
      </c>
      <c r="D217" s="127">
        <v>6</v>
      </c>
      <c r="E217" s="158">
        <v>12</v>
      </c>
      <c r="F217" s="127">
        <v>10</v>
      </c>
      <c r="G217" s="161">
        <v>15</v>
      </c>
      <c r="H217" s="158">
        <v>8</v>
      </c>
      <c r="I217" s="127">
        <v>11</v>
      </c>
      <c r="J217" s="161">
        <v>12</v>
      </c>
      <c r="K217" s="151">
        <v>8</v>
      </c>
      <c r="L217" s="151">
        <v>8</v>
      </c>
      <c r="M217" s="152">
        <v>12</v>
      </c>
      <c r="N217" s="151"/>
      <c r="O217" s="150">
        <f t="shared" si="42"/>
        <v>24</v>
      </c>
      <c r="P217" s="146">
        <f t="shared" si="43"/>
        <v>37</v>
      </c>
      <c r="Q217" s="146">
        <f t="shared" si="44"/>
        <v>31</v>
      </c>
      <c r="R217" s="152">
        <f t="shared" si="45"/>
        <v>28</v>
      </c>
      <c r="S217" s="151"/>
      <c r="T217" s="146">
        <f t="shared" si="46"/>
        <v>120</v>
      </c>
      <c r="X217" s="127"/>
      <c r="AA217" s="122"/>
      <c r="AB217" s="122"/>
      <c r="AC217" s="122"/>
      <c r="AD217" s="122"/>
      <c r="AE217" s="122"/>
    </row>
    <row r="218" spans="1:31" ht="12">
      <c r="A218" s="207">
        <v>17</v>
      </c>
      <c r="B218" s="158">
        <v>13</v>
      </c>
      <c r="C218" s="127">
        <v>17</v>
      </c>
      <c r="D218" s="127">
        <v>10</v>
      </c>
      <c r="E218" s="158">
        <v>7</v>
      </c>
      <c r="F218" s="127">
        <v>7</v>
      </c>
      <c r="G218" s="161">
        <v>5</v>
      </c>
      <c r="H218" s="158">
        <v>5</v>
      </c>
      <c r="I218" s="127">
        <v>5</v>
      </c>
      <c r="J218" s="161">
        <v>4</v>
      </c>
      <c r="K218" s="151">
        <v>10</v>
      </c>
      <c r="L218" s="151">
        <v>7</v>
      </c>
      <c r="M218" s="152">
        <v>8</v>
      </c>
      <c r="N218" s="151"/>
      <c r="O218" s="150">
        <f t="shared" si="42"/>
        <v>40</v>
      </c>
      <c r="P218" s="146">
        <f t="shared" si="43"/>
        <v>19</v>
      </c>
      <c r="Q218" s="146">
        <f t="shared" si="44"/>
        <v>14</v>
      </c>
      <c r="R218" s="152">
        <f t="shared" si="45"/>
        <v>25</v>
      </c>
      <c r="S218" s="151"/>
      <c r="T218" s="146">
        <f t="shared" si="46"/>
        <v>98</v>
      </c>
      <c r="X218" s="127"/>
      <c r="AA218" s="122"/>
      <c r="AB218" s="122"/>
      <c r="AC218" s="122"/>
      <c r="AD218" s="122"/>
      <c r="AE218" s="122"/>
    </row>
    <row r="219" spans="1:31" ht="12">
      <c r="A219" s="207">
        <v>18</v>
      </c>
      <c r="B219" s="158">
        <v>4</v>
      </c>
      <c r="C219" s="127">
        <v>4</v>
      </c>
      <c r="D219" s="127">
        <v>4</v>
      </c>
      <c r="E219" s="158">
        <v>2</v>
      </c>
      <c r="F219" s="127">
        <v>5</v>
      </c>
      <c r="G219" s="161">
        <v>4</v>
      </c>
      <c r="H219" s="158">
        <v>1</v>
      </c>
      <c r="I219" s="127">
        <v>2</v>
      </c>
      <c r="J219" s="161">
        <v>3</v>
      </c>
      <c r="K219" s="151">
        <v>3</v>
      </c>
      <c r="L219" s="151">
        <v>2</v>
      </c>
      <c r="M219" s="152">
        <v>2</v>
      </c>
      <c r="N219" s="151"/>
      <c r="O219" s="150">
        <f t="shared" si="42"/>
        <v>12</v>
      </c>
      <c r="P219" s="146">
        <f t="shared" si="43"/>
        <v>11</v>
      </c>
      <c r="Q219" s="146">
        <f t="shared" si="44"/>
        <v>6</v>
      </c>
      <c r="R219" s="152">
        <f t="shared" si="45"/>
        <v>7</v>
      </c>
      <c r="S219" s="151"/>
      <c r="T219" s="146">
        <f t="shared" si="46"/>
        <v>36</v>
      </c>
      <c r="X219" s="127"/>
      <c r="AA219" s="122"/>
      <c r="AB219" s="122"/>
      <c r="AC219" s="122"/>
      <c r="AD219" s="122"/>
      <c r="AE219" s="122"/>
    </row>
    <row r="220" spans="1:31" ht="12">
      <c r="A220" s="207">
        <v>19</v>
      </c>
      <c r="B220" s="158">
        <v>2</v>
      </c>
      <c r="C220" s="127">
        <v>3</v>
      </c>
      <c r="D220" s="127">
        <v>1</v>
      </c>
      <c r="E220" s="158">
        <v>1</v>
      </c>
      <c r="F220" s="127">
        <v>0</v>
      </c>
      <c r="G220" s="161">
        <v>1</v>
      </c>
      <c r="H220" s="158">
        <v>0</v>
      </c>
      <c r="I220" s="127">
        <v>2</v>
      </c>
      <c r="J220" s="161">
        <v>1</v>
      </c>
      <c r="K220" s="151">
        <v>0</v>
      </c>
      <c r="L220" s="151">
        <v>0</v>
      </c>
      <c r="M220" s="152">
        <v>0</v>
      </c>
      <c r="N220" s="151"/>
      <c r="O220" s="150">
        <f t="shared" si="42"/>
        <v>6</v>
      </c>
      <c r="P220" s="146">
        <f t="shared" si="43"/>
        <v>2</v>
      </c>
      <c r="Q220" s="146">
        <f t="shared" si="44"/>
        <v>3</v>
      </c>
      <c r="R220" s="152">
        <f t="shared" si="45"/>
        <v>0</v>
      </c>
      <c r="S220" s="151"/>
      <c r="T220" s="146">
        <f t="shared" si="46"/>
        <v>11</v>
      </c>
      <c r="X220" s="127"/>
      <c r="AA220" s="122"/>
      <c r="AB220" s="122"/>
      <c r="AC220" s="122"/>
      <c r="AD220" s="122"/>
      <c r="AE220" s="122"/>
    </row>
    <row r="221" spans="1:31" ht="12">
      <c r="A221" s="207">
        <v>20</v>
      </c>
      <c r="B221" s="158">
        <v>8</v>
      </c>
      <c r="C221" s="127">
        <v>6</v>
      </c>
      <c r="D221" s="127">
        <v>4</v>
      </c>
      <c r="E221" s="158">
        <v>7</v>
      </c>
      <c r="F221" s="127">
        <v>6</v>
      </c>
      <c r="G221" s="161">
        <v>6</v>
      </c>
      <c r="H221" s="158">
        <v>6</v>
      </c>
      <c r="I221" s="127">
        <v>7</v>
      </c>
      <c r="J221" s="161">
        <v>7</v>
      </c>
      <c r="K221" s="151">
        <v>1</v>
      </c>
      <c r="L221" s="151">
        <v>2</v>
      </c>
      <c r="M221" s="152">
        <v>2</v>
      </c>
      <c r="N221" s="151"/>
      <c r="O221" s="150">
        <f t="shared" si="42"/>
        <v>18</v>
      </c>
      <c r="P221" s="146">
        <f t="shared" si="43"/>
        <v>19</v>
      </c>
      <c r="Q221" s="146">
        <f t="shared" si="44"/>
        <v>20</v>
      </c>
      <c r="R221" s="152">
        <f t="shared" si="45"/>
        <v>5</v>
      </c>
      <c r="S221" s="151"/>
      <c r="T221" s="146">
        <f t="shared" si="46"/>
        <v>62</v>
      </c>
      <c r="X221" s="127"/>
      <c r="AA221" s="122"/>
      <c r="AB221" s="122"/>
      <c r="AC221" s="122"/>
      <c r="AD221" s="122"/>
      <c r="AE221" s="122"/>
    </row>
    <row r="222" spans="1:31" ht="12">
      <c r="A222" s="207">
        <v>21</v>
      </c>
      <c r="B222" s="158">
        <v>18</v>
      </c>
      <c r="C222" s="127">
        <v>17</v>
      </c>
      <c r="D222" s="127">
        <v>17</v>
      </c>
      <c r="E222" s="158">
        <v>16</v>
      </c>
      <c r="F222" s="127">
        <v>10</v>
      </c>
      <c r="G222" s="161">
        <v>10</v>
      </c>
      <c r="H222" s="158">
        <v>11</v>
      </c>
      <c r="I222" s="127">
        <v>8</v>
      </c>
      <c r="J222" s="161">
        <v>9</v>
      </c>
      <c r="K222" s="151">
        <v>8</v>
      </c>
      <c r="L222" s="151">
        <v>11</v>
      </c>
      <c r="M222" s="152">
        <v>8</v>
      </c>
      <c r="N222" s="151"/>
      <c r="O222" s="150">
        <f t="shared" si="42"/>
        <v>52</v>
      </c>
      <c r="P222" s="146">
        <f t="shared" si="43"/>
        <v>36</v>
      </c>
      <c r="Q222" s="146">
        <f t="shared" si="44"/>
        <v>28</v>
      </c>
      <c r="R222" s="152">
        <f t="shared" si="45"/>
        <v>27</v>
      </c>
      <c r="S222" s="151"/>
      <c r="T222" s="146">
        <f t="shared" si="46"/>
        <v>143</v>
      </c>
      <c r="X222" s="127"/>
      <c r="AA222" s="122"/>
      <c r="AB222" s="122"/>
      <c r="AC222" s="122"/>
      <c r="AD222" s="122"/>
      <c r="AE222" s="122"/>
    </row>
    <row r="223" spans="1:31" ht="12">
      <c r="A223" s="207">
        <v>22</v>
      </c>
      <c r="B223" s="158">
        <v>28</v>
      </c>
      <c r="C223" s="127">
        <v>22</v>
      </c>
      <c r="D223" s="127">
        <v>20</v>
      </c>
      <c r="E223" s="158">
        <v>17</v>
      </c>
      <c r="F223" s="127">
        <v>14</v>
      </c>
      <c r="G223" s="161">
        <v>12</v>
      </c>
      <c r="H223" s="158">
        <v>11</v>
      </c>
      <c r="I223" s="127">
        <v>7</v>
      </c>
      <c r="J223" s="161">
        <v>12</v>
      </c>
      <c r="K223" s="151">
        <v>17</v>
      </c>
      <c r="L223" s="151">
        <v>17</v>
      </c>
      <c r="M223" s="152">
        <v>15</v>
      </c>
      <c r="N223" s="151"/>
      <c r="O223" s="150">
        <f t="shared" si="42"/>
        <v>70</v>
      </c>
      <c r="P223" s="146">
        <f t="shared" si="43"/>
        <v>43</v>
      </c>
      <c r="Q223" s="146">
        <f>SUM(H223:J223)</f>
        <v>30</v>
      </c>
      <c r="R223" s="152">
        <f t="shared" si="45"/>
        <v>49</v>
      </c>
      <c r="S223" s="151"/>
      <c r="T223" s="146">
        <f t="shared" si="46"/>
        <v>192</v>
      </c>
      <c r="X223" s="127"/>
      <c r="AA223" s="122"/>
      <c r="AB223" s="122"/>
      <c r="AC223" s="122"/>
      <c r="AD223" s="122"/>
      <c r="AE223" s="122"/>
    </row>
    <row r="224" spans="1:31" ht="12">
      <c r="A224" s="207">
        <v>23</v>
      </c>
      <c r="B224" s="158">
        <v>61</v>
      </c>
      <c r="C224" s="127">
        <v>54</v>
      </c>
      <c r="D224" s="127">
        <v>43</v>
      </c>
      <c r="E224" s="158">
        <v>42</v>
      </c>
      <c r="F224" s="127">
        <v>41</v>
      </c>
      <c r="G224" s="161">
        <v>34</v>
      </c>
      <c r="H224" s="158">
        <v>23</v>
      </c>
      <c r="I224" s="127">
        <v>20</v>
      </c>
      <c r="J224" s="161">
        <v>30</v>
      </c>
      <c r="K224" s="151">
        <v>23</v>
      </c>
      <c r="L224" s="151">
        <v>27</v>
      </c>
      <c r="M224" s="152">
        <v>35</v>
      </c>
      <c r="N224" s="151"/>
      <c r="O224" s="150">
        <f t="shared" si="42"/>
        <v>158</v>
      </c>
      <c r="P224" s="146">
        <f t="shared" si="43"/>
        <v>117</v>
      </c>
      <c r="Q224" s="146">
        <f>SUM(H224:J224)</f>
        <v>73</v>
      </c>
      <c r="R224" s="152">
        <f t="shared" si="45"/>
        <v>85</v>
      </c>
      <c r="S224" s="151"/>
      <c r="T224" s="146">
        <f t="shared" si="46"/>
        <v>433</v>
      </c>
      <c r="X224" s="127"/>
      <c r="AA224" s="122"/>
      <c r="AB224" s="122"/>
      <c r="AC224" s="122"/>
      <c r="AD224" s="122"/>
      <c r="AE224" s="122"/>
    </row>
    <row r="225" spans="1:31" ht="12.75" thickBot="1">
      <c r="A225" s="207">
        <v>24</v>
      </c>
      <c r="B225" s="158">
        <v>10</v>
      </c>
      <c r="C225" s="127">
        <v>9</v>
      </c>
      <c r="D225" s="127">
        <v>9</v>
      </c>
      <c r="E225" s="162">
        <v>7</v>
      </c>
      <c r="F225" s="163">
        <v>4</v>
      </c>
      <c r="G225" s="164">
        <v>1</v>
      </c>
      <c r="H225" s="158">
        <v>2</v>
      </c>
      <c r="I225" s="127">
        <v>1</v>
      </c>
      <c r="J225" s="161">
        <v>2</v>
      </c>
      <c r="K225" s="151">
        <v>3</v>
      </c>
      <c r="L225" s="151">
        <v>1</v>
      </c>
      <c r="M225" s="152">
        <v>6</v>
      </c>
      <c r="N225" s="151"/>
      <c r="O225" s="153">
        <f>SUM(B225:D225)</f>
        <v>28</v>
      </c>
      <c r="P225" s="173">
        <f>SUM(E225:G225)</f>
        <v>12</v>
      </c>
      <c r="Q225" s="173">
        <f>SUM(H225:J225)</f>
        <v>5</v>
      </c>
      <c r="R225" s="154">
        <f>SUM(K225:M225)</f>
        <v>10</v>
      </c>
      <c r="S225" s="151"/>
      <c r="T225" s="146">
        <f t="shared" si="46"/>
        <v>55</v>
      </c>
      <c r="X225" s="127"/>
      <c r="AA225" s="122"/>
      <c r="AB225" s="122"/>
      <c r="AC225" s="122"/>
      <c r="AD225" s="122"/>
      <c r="AE225" s="122"/>
    </row>
    <row r="226" spans="1:29" ht="12.75" thickBot="1">
      <c r="A226" s="216" t="s">
        <v>4</v>
      </c>
      <c r="B226" s="217">
        <f aca="true" t="shared" si="47" ref="B226:M226">SUM(B202:B225)</f>
        <v>358</v>
      </c>
      <c r="C226" s="218">
        <f t="shared" si="47"/>
        <v>338</v>
      </c>
      <c r="D226" s="218">
        <f t="shared" si="47"/>
        <v>278</v>
      </c>
      <c r="E226" s="219">
        <f t="shared" si="47"/>
        <v>270</v>
      </c>
      <c r="F226" s="219">
        <f t="shared" si="47"/>
        <v>264</v>
      </c>
      <c r="G226" s="220">
        <f t="shared" si="47"/>
        <v>240</v>
      </c>
      <c r="H226" s="221">
        <f t="shared" si="47"/>
        <v>191</v>
      </c>
      <c r="I226" s="222">
        <f t="shared" si="47"/>
        <v>164</v>
      </c>
      <c r="J226" s="223">
        <f t="shared" si="47"/>
        <v>202</v>
      </c>
      <c r="K226" s="224">
        <f t="shared" si="47"/>
        <v>188</v>
      </c>
      <c r="L226" s="225">
        <f t="shared" si="47"/>
        <v>196</v>
      </c>
      <c r="M226" s="226">
        <f t="shared" si="47"/>
        <v>192</v>
      </c>
      <c r="N226" s="208"/>
      <c r="O226" s="227">
        <f>SUM(O202:O225)</f>
        <v>974</v>
      </c>
      <c r="P226" s="228">
        <f>SUM(P202:P225)</f>
        <v>774</v>
      </c>
      <c r="Q226" s="229">
        <f>SUM(Q202:Q225)</f>
        <v>557</v>
      </c>
      <c r="R226" s="230">
        <f>SUM(R202:R225)</f>
        <v>576</v>
      </c>
      <c r="S226" s="208"/>
      <c r="T226" s="231">
        <f>SUM(T202:T225)</f>
        <v>2881</v>
      </c>
      <c r="X226" s="127"/>
      <c r="Z226" s="122"/>
      <c r="AA226" s="122"/>
      <c r="AB226" s="122"/>
      <c r="AC226" s="122"/>
    </row>
    <row r="227" spans="1:29" ht="12.75" thickBot="1">
      <c r="A227" s="212"/>
      <c r="B227" s="213"/>
      <c r="C227" s="213"/>
      <c r="D227" s="213"/>
      <c r="E227" s="213"/>
      <c r="F227" s="213"/>
      <c r="G227" s="213"/>
      <c r="H227" s="213"/>
      <c r="I227" s="213"/>
      <c r="J227" s="213"/>
      <c r="K227" s="213"/>
      <c r="L227" s="213"/>
      <c r="M227" s="213"/>
      <c r="N227" s="213"/>
      <c r="O227" s="213"/>
      <c r="P227" s="213"/>
      <c r="Q227" s="213"/>
      <c r="R227" s="213"/>
      <c r="S227" s="213"/>
      <c r="T227" s="214"/>
      <c r="X227" s="127"/>
      <c r="Z227" s="122"/>
      <c r="AA227" s="122"/>
      <c r="AB227" s="122"/>
      <c r="AC227" s="122"/>
    </row>
    <row r="228" spans="24:29" ht="12">
      <c r="X228" s="127"/>
      <c r="Z228" s="122"/>
      <c r="AA228" s="122"/>
      <c r="AB228" s="122"/>
      <c r="AC228" s="122"/>
    </row>
    <row r="229" spans="24:29" ht="12">
      <c r="X229" s="127"/>
      <c r="Z229" s="122"/>
      <c r="AA229" s="122"/>
      <c r="AB229" s="122"/>
      <c r="AC229" s="122"/>
    </row>
    <row r="230" spans="24:29" ht="12">
      <c r="X230" s="127"/>
      <c r="Z230" s="122"/>
      <c r="AA230" s="122"/>
      <c r="AB230" s="122"/>
      <c r="AC230" s="122"/>
    </row>
    <row r="231" spans="24:28" ht="12">
      <c r="X231" s="127"/>
      <c r="Z231" s="122"/>
      <c r="AA231" s="122"/>
      <c r="AB231" s="122"/>
    </row>
    <row r="232" spans="24:28" ht="12">
      <c r="X232" s="127"/>
      <c r="Z232" s="122"/>
      <c r="AA232" s="122"/>
      <c r="AB232" s="122"/>
    </row>
    <row r="233" spans="24:27" ht="12">
      <c r="X233" s="127"/>
      <c r="AA233" s="122"/>
    </row>
    <row r="234" spans="24:26" ht="12">
      <c r="X234" s="127"/>
      <c r="Z234" s="122"/>
    </row>
    <row r="235" ht="12">
      <c r="X235" s="127"/>
    </row>
    <row r="236" ht="12">
      <c r="X236" s="127"/>
    </row>
    <row r="237" ht="12">
      <c r="X237" s="127"/>
    </row>
    <row r="238" ht="12">
      <c r="X238" s="127"/>
    </row>
    <row r="239" ht="12">
      <c r="X239" s="127"/>
    </row>
    <row r="240" ht="12">
      <c r="X240" s="127"/>
    </row>
    <row r="241" ht="12">
      <c r="X241" s="127"/>
    </row>
    <row r="242" ht="12">
      <c r="X242" s="127"/>
    </row>
    <row r="243" ht="12">
      <c r="X243" s="127"/>
    </row>
    <row r="244" ht="12">
      <c r="X244" s="127"/>
    </row>
    <row r="245" ht="12">
      <c r="X245" s="127"/>
    </row>
    <row r="246" ht="12">
      <c r="X246" s="127"/>
    </row>
    <row r="247" ht="12">
      <c r="X247" s="127"/>
    </row>
    <row r="248" ht="12">
      <c r="X248" s="127"/>
    </row>
    <row r="249" ht="12">
      <c r="X249" s="127"/>
    </row>
    <row r="250" ht="12">
      <c r="X250" s="127"/>
    </row>
    <row r="251" ht="12">
      <c r="X251" s="127"/>
    </row>
    <row r="252" ht="12">
      <c r="X252" s="127"/>
    </row>
    <row r="253" ht="12">
      <c r="X253" s="127"/>
    </row>
    <row r="254" ht="12">
      <c r="X254" s="127"/>
    </row>
    <row r="255" ht="12">
      <c r="X255" s="127"/>
    </row>
    <row r="256" ht="12">
      <c r="X256" s="127"/>
    </row>
    <row r="257" ht="12">
      <c r="X257" s="127"/>
    </row>
    <row r="258" ht="12">
      <c r="X258" s="127"/>
    </row>
    <row r="259" ht="12">
      <c r="X259" s="127"/>
    </row>
    <row r="260" ht="12">
      <c r="X260" s="127"/>
    </row>
    <row r="261" ht="12">
      <c r="X261" s="127"/>
    </row>
    <row r="262" ht="12">
      <c r="X262" s="127"/>
    </row>
    <row r="263" ht="12">
      <c r="X263" s="127"/>
    </row>
    <row r="264" ht="12">
      <c r="X264" s="127"/>
    </row>
    <row r="265" ht="12">
      <c r="X265" s="127"/>
    </row>
    <row r="266" ht="12">
      <c r="X266" s="127"/>
    </row>
    <row r="267" ht="12">
      <c r="X267" s="127"/>
    </row>
    <row r="268" ht="12">
      <c r="X268" s="127"/>
    </row>
    <row r="269" ht="12">
      <c r="X269" s="127"/>
    </row>
    <row r="270" ht="12">
      <c r="X270" s="127"/>
    </row>
    <row r="271" ht="12">
      <c r="X271" s="127"/>
    </row>
    <row r="272" ht="12">
      <c r="X272" s="127"/>
    </row>
    <row r="273" ht="12">
      <c r="X273" s="127"/>
    </row>
    <row r="274" ht="12">
      <c r="X274" s="127"/>
    </row>
    <row r="275" ht="12">
      <c r="X275" s="127"/>
    </row>
    <row r="276" ht="12">
      <c r="X276" s="127"/>
    </row>
    <row r="277" ht="12">
      <c r="X277" s="127"/>
    </row>
    <row r="278" ht="12">
      <c r="X278" s="127"/>
    </row>
    <row r="279" ht="12">
      <c r="X279" s="127"/>
    </row>
    <row r="280" ht="12">
      <c r="X280" s="127"/>
    </row>
    <row r="281" ht="12">
      <c r="X281" s="127"/>
    </row>
    <row r="282" ht="12">
      <c r="X282" s="127"/>
    </row>
    <row r="283" ht="12">
      <c r="X283" s="127"/>
    </row>
    <row r="284" ht="12">
      <c r="X284" s="127"/>
    </row>
    <row r="285" ht="12">
      <c r="X285" s="127"/>
    </row>
    <row r="286" ht="12">
      <c r="X286" s="127"/>
    </row>
    <row r="287" ht="12">
      <c r="X287" s="127"/>
    </row>
    <row r="288" ht="12">
      <c r="X288" s="127"/>
    </row>
    <row r="289" ht="12">
      <c r="X289" s="127"/>
    </row>
    <row r="290" ht="12">
      <c r="X290" s="127"/>
    </row>
    <row r="291" ht="12">
      <c r="X291" s="127"/>
    </row>
    <row r="292" ht="12">
      <c r="X292" s="127"/>
    </row>
    <row r="293" ht="12">
      <c r="X293" s="127"/>
    </row>
    <row r="294" ht="12">
      <c r="X294" s="127"/>
    </row>
    <row r="295" ht="12">
      <c r="X295" s="127"/>
    </row>
    <row r="296" ht="12">
      <c r="X296" s="127"/>
    </row>
    <row r="297" ht="12">
      <c r="X297" s="127"/>
    </row>
    <row r="298" ht="12">
      <c r="X298" s="127"/>
    </row>
    <row r="299" ht="12">
      <c r="X299" s="127"/>
    </row>
    <row r="300" ht="12">
      <c r="X300" s="127"/>
    </row>
    <row r="301" ht="12">
      <c r="X301" s="127"/>
    </row>
    <row r="302" ht="12">
      <c r="X302" s="127"/>
    </row>
    <row r="303" ht="12">
      <c r="X303" s="127"/>
    </row>
    <row r="304" ht="12">
      <c r="X304" s="127"/>
    </row>
    <row r="305" ht="12">
      <c r="X305" s="127"/>
    </row>
    <row r="306" ht="12">
      <c r="X306" s="127"/>
    </row>
    <row r="307" ht="12">
      <c r="X307" s="127"/>
    </row>
    <row r="308" ht="12">
      <c r="X308" s="127"/>
    </row>
    <row r="309" ht="12">
      <c r="X309" s="127"/>
    </row>
    <row r="310" ht="12">
      <c r="X310" s="127"/>
    </row>
    <row r="311" ht="12">
      <c r="X311" s="127"/>
    </row>
    <row r="312" ht="12">
      <c r="X312" s="127"/>
    </row>
    <row r="313" ht="12">
      <c r="X313" s="127"/>
    </row>
    <row r="314" ht="12">
      <c r="X314" s="127"/>
    </row>
    <row r="315" ht="12">
      <c r="X315" s="127"/>
    </row>
    <row r="316" ht="12">
      <c r="X316" s="127"/>
    </row>
    <row r="317" ht="12">
      <c r="X317" s="127"/>
    </row>
    <row r="318" ht="12">
      <c r="X318" s="127"/>
    </row>
    <row r="319" ht="12">
      <c r="X319" s="127"/>
    </row>
    <row r="320" ht="12">
      <c r="X320" s="127"/>
    </row>
    <row r="321" ht="12">
      <c r="X321" s="127"/>
    </row>
    <row r="322" ht="12">
      <c r="X322" s="127"/>
    </row>
    <row r="323" ht="12">
      <c r="X323" s="127"/>
    </row>
    <row r="324" ht="12">
      <c r="X324" s="127"/>
    </row>
    <row r="325" ht="12">
      <c r="X325" s="127"/>
    </row>
    <row r="326" ht="12">
      <c r="X326" s="127"/>
    </row>
    <row r="327" ht="12">
      <c r="X327" s="127"/>
    </row>
    <row r="328" ht="12">
      <c r="X328" s="127"/>
    </row>
    <row r="329" ht="12">
      <c r="X329" s="127"/>
    </row>
    <row r="330" ht="12">
      <c r="X330" s="127"/>
    </row>
    <row r="331" ht="12">
      <c r="X331" s="127"/>
    </row>
    <row r="332" ht="12">
      <c r="X332" s="127"/>
    </row>
    <row r="333" ht="12">
      <c r="X333" s="127"/>
    </row>
    <row r="334" ht="12">
      <c r="X334" s="127"/>
    </row>
    <row r="335" ht="12">
      <c r="X335" s="127"/>
    </row>
    <row r="336" ht="12">
      <c r="X336" s="127"/>
    </row>
    <row r="337" ht="12">
      <c r="X337" s="127"/>
    </row>
    <row r="338" ht="12">
      <c r="X338" s="127"/>
    </row>
    <row r="339" ht="12">
      <c r="X339" s="127"/>
    </row>
    <row r="340" ht="12">
      <c r="X340" s="127"/>
    </row>
    <row r="341" ht="12">
      <c r="X341" s="127"/>
    </row>
    <row r="342" ht="12">
      <c r="X342" s="127"/>
    </row>
    <row r="343" ht="12">
      <c r="X343" s="127"/>
    </row>
    <row r="344" ht="12">
      <c r="X344" s="127"/>
    </row>
    <row r="345" ht="12">
      <c r="X345" s="127"/>
    </row>
    <row r="346" ht="12">
      <c r="X346" s="127"/>
    </row>
    <row r="347" ht="12">
      <c r="X347" s="127"/>
    </row>
    <row r="348" ht="12">
      <c r="X348" s="127"/>
    </row>
    <row r="349" ht="12">
      <c r="X349" s="127"/>
    </row>
    <row r="350" ht="12">
      <c r="X350" s="127"/>
    </row>
    <row r="351" ht="12">
      <c r="X351" s="127"/>
    </row>
    <row r="352" ht="12">
      <c r="X352" s="127"/>
    </row>
    <row r="353" ht="12">
      <c r="X353" s="127"/>
    </row>
    <row r="354" ht="12">
      <c r="X354" s="127"/>
    </row>
    <row r="355" ht="12">
      <c r="X355" s="127"/>
    </row>
    <row r="356" ht="12">
      <c r="X356" s="127"/>
    </row>
    <row r="357" ht="12">
      <c r="X357" s="127"/>
    </row>
    <row r="358" ht="12">
      <c r="X358" s="127"/>
    </row>
    <row r="359" ht="12">
      <c r="X359" s="127"/>
    </row>
    <row r="360" ht="12">
      <c r="X360" s="127"/>
    </row>
    <row r="361" ht="12">
      <c r="X361" s="127"/>
    </row>
    <row r="362" ht="12">
      <c r="X362" s="127"/>
    </row>
    <row r="363" ht="12">
      <c r="X363" s="127"/>
    </row>
    <row r="364" ht="12">
      <c r="X364" s="127"/>
    </row>
    <row r="365" ht="12">
      <c r="X365" s="127"/>
    </row>
    <row r="366" ht="12">
      <c r="X366" s="127"/>
    </row>
    <row r="367" ht="12">
      <c r="X367" s="127"/>
    </row>
    <row r="368" ht="12">
      <c r="X368" s="127"/>
    </row>
    <row r="369" ht="12">
      <c r="X369" s="127"/>
    </row>
    <row r="370" ht="12">
      <c r="X370" s="127"/>
    </row>
    <row r="371" ht="12">
      <c r="X371" s="127"/>
    </row>
    <row r="372" ht="12">
      <c r="X372" s="127"/>
    </row>
    <row r="373" ht="12">
      <c r="X373" s="127"/>
    </row>
    <row r="374" ht="12">
      <c r="X374" s="127"/>
    </row>
    <row r="375" ht="12">
      <c r="X375" s="127"/>
    </row>
    <row r="376" ht="12">
      <c r="X376" s="127"/>
    </row>
    <row r="377" ht="12">
      <c r="X377" s="127"/>
    </row>
    <row r="378" ht="12">
      <c r="X378" s="127"/>
    </row>
    <row r="379" ht="12">
      <c r="X379" s="127"/>
    </row>
    <row r="380" ht="12">
      <c r="X380" s="127"/>
    </row>
    <row r="381" ht="12">
      <c r="X381" s="127"/>
    </row>
    <row r="382" ht="12">
      <c r="X382" s="127"/>
    </row>
    <row r="383" ht="12">
      <c r="X383" s="127"/>
    </row>
    <row r="384" ht="12">
      <c r="X384" s="127"/>
    </row>
    <row r="385" ht="12">
      <c r="X385" s="127"/>
    </row>
    <row r="386" ht="12">
      <c r="X386" s="127"/>
    </row>
    <row r="387" ht="12">
      <c r="X387" s="127"/>
    </row>
    <row r="388" ht="12">
      <c r="X388" s="127"/>
    </row>
    <row r="389" ht="12">
      <c r="X389" s="127"/>
    </row>
    <row r="390" ht="12">
      <c r="X390" s="127"/>
    </row>
    <row r="391" ht="12">
      <c r="X391" s="127"/>
    </row>
    <row r="392" ht="12">
      <c r="X392" s="127"/>
    </row>
    <row r="393" ht="12">
      <c r="X393" s="127"/>
    </row>
    <row r="394" ht="12">
      <c r="X394" s="127"/>
    </row>
    <row r="395" ht="12">
      <c r="X395" s="127"/>
    </row>
    <row r="396" ht="12">
      <c r="X396" s="127"/>
    </row>
    <row r="397" ht="12">
      <c r="X397" s="127"/>
    </row>
    <row r="398" ht="12">
      <c r="X398" s="127"/>
    </row>
    <row r="399" ht="12">
      <c r="X399" s="127"/>
    </row>
    <row r="400" ht="12">
      <c r="X400" s="127"/>
    </row>
    <row r="401" ht="12">
      <c r="X401" s="127"/>
    </row>
    <row r="402" ht="12">
      <c r="X402" s="127"/>
    </row>
    <row r="403" ht="12">
      <c r="X403" s="127"/>
    </row>
    <row r="404" ht="12">
      <c r="X404" s="127"/>
    </row>
    <row r="405" ht="12">
      <c r="X405" s="127"/>
    </row>
    <row r="406" ht="12">
      <c r="X406" s="127"/>
    </row>
    <row r="407" ht="12">
      <c r="X407" s="127"/>
    </row>
  </sheetData>
  <sheetProtection/>
  <mergeCells count="8">
    <mergeCell ref="B117:M117"/>
    <mergeCell ref="B173:M173"/>
    <mergeCell ref="B3:M3"/>
    <mergeCell ref="O3:R3"/>
    <mergeCell ref="Y1:AF1"/>
    <mergeCell ref="Y2:AF2"/>
    <mergeCell ref="B4:M4"/>
    <mergeCell ref="B60:M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71"/>
  <sheetViews>
    <sheetView zoomScalePageLayoutView="0" workbookViewId="0" topLeftCell="A1">
      <selection activeCell="B17" sqref="B17"/>
    </sheetView>
  </sheetViews>
  <sheetFormatPr defaultColWidth="9.33203125" defaultRowHeight="11.25"/>
  <cols>
    <col min="1" max="1" width="2.83203125" style="183" customWidth="1"/>
    <col min="2" max="2" width="84.66015625" style="183" bestFit="1" customWidth="1"/>
    <col min="3" max="3" width="2.83203125" style="183" customWidth="1"/>
    <col min="4" max="4" width="79.66015625" style="183" bestFit="1" customWidth="1"/>
    <col min="5" max="5" width="33.5" style="183" bestFit="1" customWidth="1"/>
    <col min="6" max="16384" width="9.33203125" style="183" customWidth="1"/>
  </cols>
  <sheetData>
    <row r="1" spans="2:4" ht="12">
      <c r="B1" s="205"/>
      <c r="C1" s="182"/>
      <c r="D1" s="206"/>
    </row>
    <row r="2" spans="2:4" ht="12">
      <c r="B2" s="184" t="s">
        <v>22</v>
      </c>
      <c r="C2" s="185"/>
      <c r="D2" s="186" t="s">
        <v>23</v>
      </c>
    </row>
    <row r="3" spans="2:4" ht="12">
      <c r="B3" s="184" t="s">
        <v>120</v>
      </c>
      <c r="C3" s="185"/>
      <c r="D3" s="186" t="s">
        <v>121</v>
      </c>
    </row>
    <row r="4" spans="2:4" ht="12">
      <c r="B4" s="184" t="s">
        <v>122</v>
      </c>
      <c r="C4" s="185"/>
      <c r="D4" s="186" t="s">
        <v>123</v>
      </c>
    </row>
    <row r="5" spans="2:4" ht="12">
      <c r="B5" s="187" t="s">
        <v>25</v>
      </c>
      <c r="C5" s="185"/>
      <c r="D5" s="188" t="s">
        <v>24</v>
      </c>
    </row>
    <row r="6" spans="2:4" ht="12">
      <c r="B6" s="189" t="s">
        <v>17</v>
      </c>
      <c r="C6" s="185"/>
      <c r="D6" s="190" t="s">
        <v>16</v>
      </c>
    </row>
    <row r="7" spans="2:4" ht="12">
      <c r="B7" s="189" t="s">
        <v>18</v>
      </c>
      <c r="C7" s="185"/>
      <c r="D7" s="190" t="s">
        <v>15</v>
      </c>
    </row>
    <row r="8" spans="2:4" ht="12">
      <c r="B8" s="187" t="s">
        <v>33</v>
      </c>
      <c r="C8" s="185"/>
      <c r="D8" s="188" t="s">
        <v>32</v>
      </c>
    </row>
    <row r="9" spans="2:4" ht="12.75" thickBot="1">
      <c r="B9" s="191"/>
      <c r="C9" s="185"/>
      <c r="D9" s="192"/>
    </row>
    <row r="10" spans="2:5" ht="12.75" thickBot="1">
      <c r="B10" s="193" t="s">
        <v>22</v>
      </c>
      <c r="C10" s="185"/>
      <c r="D10" s="193" t="s">
        <v>23</v>
      </c>
      <c r="E10" s="183" t="s">
        <v>205</v>
      </c>
    </row>
    <row r="11" spans="2:4" ht="12">
      <c r="B11" s="191" t="s">
        <v>193</v>
      </c>
      <c r="C11" s="185"/>
      <c r="D11" s="194" t="s">
        <v>197</v>
      </c>
    </row>
    <row r="12" spans="2:4" ht="12">
      <c r="B12" s="191" t="s">
        <v>183</v>
      </c>
      <c r="C12" s="185"/>
      <c r="D12" s="195" t="s">
        <v>183</v>
      </c>
    </row>
    <row r="13" spans="2:4" ht="12">
      <c r="B13" s="191" t="s">
        <v>184</v>
      </c>
      <c r="C13" s="185"/>
      <c r="D13" s="195" t="s">
        <v>184</v>
      </c>
    </row>
    <row r="14" spans="2:4" ht="12">
      <c r="B14" s="191" t="s">
        <v>194</v>
      </c>
      <c r="C14" s="185"/>
      <c r="D14" s="195" t="s">
        <v>198</v>
      </c>
    </row>
    <row r="15" spans="2:4" ht="12">
      <c r="B15" s="191" t="s">
        <v>2</v>
      </c>
      <c r="C15" s="185"/>
      <c r="D15" s="195" t="s">
        <v>2</v>
      </c>
    </row>
    <row r="16" spans="2:4" ht="12">
      <c r="B16" s="191" t="s">
        <v>189</v>
      </c>
      <c r="C16" s="185"/>
      <c r="D16" s="195" t="s">
        <v>189</v>
      </c>
    </row>
    <row r="17" spans="2:4" ht="12.75" thickBot="1">
      <c r="B17" s="191"/>
      <c r="C17" s="185"/>
      <c r="D17" s="196"/>
    </row>
    <row r="18" spans="2:4" ht="12.75" thickBot="1">
      <c r="B18" s="193" t="s">
        <v>120</v>
      </c>
      <c r="C18" s="185"/>
      <c r="D18" s="193" t="s">
        <v>121</v>
      </c>
    </row>
    <row r="19" spans="2:4" ht="12">
      <c r="B19" s="191" t="s">
        <v>195</v>
      </c>
      <c r="C19" s="185"/>
      <c r="D19" s="192" t="s">
        <v>199</v>
      </c>
    </row>
    <row r="20" spans="2:4" ht="12">
      <c r="B20" s="191" t="s">
        <v>183</v>
      </c>
      <c r="C20" s="185"/>
      <c r="D20" s="192" t="s">
        <v>183</v>
      </c>
    </row>
    <row r="21" spans="2:4" ht="12">
      <c r="B21" s="191" t="s">
        <v>184</v>
      </c>
      <c r="C21" s="185"/>
      <c r="D21" s="192" t="s">
        <v>184</v>
      </c>
    </row>
    <row r="22" spans="2:4" ht="12">
      <c r="B22" s="191" t="s">
        <v>196</v>
      </c>
      <c r="C22" s="185"/>
      <c r="D22" s="192" t="s">
        <v>200</v>
      </c>
    </row>
    <row r="23" spans="2:4" ht="12">
      <c r="B23" s="191" t="s">
        <v>2</v>
      </c>
      <c r="C23" s="185"/>
      <c r="D23" s="192" t="s">
        <v>2</v>
      </c>
    </row>
    <row r="24" spans="2:4" ht="12">
      <c r="B24" s="191" t="s">
        <v>189</v>
      </c>
      <c r="C24" s="185"/>
      <c r="D24" s="192" t="s">
        <v>189</v>
      </c>
    </row>
    <row r="25" spans="2:4" ht="12">
      <c r="B25" s="191"/>
      <c r="C25" s="185"/>
      <c r="D25" s="192"/>
    </row>
    <row r="26" spans="2:4" ht="12">
      <c r="B26" s="197" t="s">
        <v>122</v>
      </c>
      <c r="C26" s="185"/>
      <c r="D26" s="198" t="s">
        <v>123</v>
      </c>
    </row>
    <row r="27" spans="2:4" ht="12">
      <c r="B27" s="191" t="s">
        <v>124</v>
      </c>
      <c r="C27" s="185"/>
      <c r="D27" s="192" t="s">
        <v>124</v>
      </c>
    </row>
    <row r="28" spans="2:4" ht="12">
      <c r="B28" s="191" t="s">
        <v>0</v>
      </c>
      <c r="C28" s="185"/>
      <c r="D28" s="192" t="s">
        <v>0</v>
      </c>
    </row>
    <row r="29" spans="2:4" ht="12">
      <c r="B29" s="191" t="s">
        <v>127</v>
      </c>
      <c r="C29" s="185"/>
      <c r="D29" s="192" t="s">
        <v>127</v>
      </c>
    </row>
    <row r="30" spans="2:4" ht="12">
      <c r="B30" s="191" t="s">
        <v>3</v>
      </c>
      <c r="C30" s="185"/>
      <c r="D30" s="192" t="s">
        <v>1</v>
      </c>
    </row>
    <row r="31" spans="2:4" ht="12">
      <c r="B31" s="191" t="s">
        <v>2</v>
      </c>
      <c r="C31" s="185"/>
      <c r="D31" s="192" t="s">
        <v>2</v>
      </c>
    </row>
    <row r="32" spans="2:4" ht="12">
      <c r="B32" s="191"/>
      <c r="C32" s="185"/>
      <c r="D32" s="192"/>
    </row>
    <row r="33" spans="2:4" ht="12">
      <c r="B33" s="197" t="s">
        <v>25</v>
      </c>
      <c r="C33" s="185"/>
      <c r="D33" s="198" t="s">
        <v>24</v>
      </c>
    </row>
    <row r="34" spans="2:4" ht="12">
      <c r="B34" s="191" t="s">
        <v>28</v>
      </c>
      <c r="C34" s="185"/>
      <c r="D34" s="192" t="s">
        <v>28</v>
      </c>
    </row>
    <row r="35" spans="2:4" ht="12">
      <c r="B35" s="191" t="s">
        <v>106</v>
      </c>
      <c r="C35" s="185"/>
      <c r="D35" s="192" t="s">
        <v>106</v>
      </c>
    </row>
    <row r="36" spans="2:4" ht="12">
      <c r="B36" s="191" t="s">
        <v>26</v>
      </c>
      <c r="C36" s="185"/>
      <c r="D36" s="192" t="s">
        <v>26</v>
      </c>
    </row>
    <row r="37" spans="2:4" ht="12">
      <c r="B37" s="191" t="s">
        <v>104</v>
      </c>
      <c r="C37" s="185"/>
      <c r="D37" s="192" t="s">
        <v>104</v>
      </c>
    </row>
    <row r="38" spans="2:4" ht="12">
      <c r="B38" s="191" t="s">
        <v>108</v>
      </c>
      <c r="C38" s="185"/>
      <c r="D38" s="192" t="s">
        <v>108</v>
      </c>
    </row>
    <row r="39" spans="2:4" ht="12">
      <c r="B39" s="191" t="s">
        <v>27</v>
      </c>
      <c r="C39" s="185"/>
      <c r="D39" s="192" t="s">
        <v>27</v>
      </c>
    </row>
    <row r="40" spans="2:4" ht="12">
      <c r="B40" s="191" t="s">
        <v>125</v>
      </c>
      <c r="C40" s="185"/>
      <c r="D40" s="192" t="s">
        <v>126</v>
      </c>
    </row>
    <row r="41" spans="2:4" ht="12">
      <c r="B41" s="191" t="s">
        <v>102</v>
      </c>
      <c r="C41" s="185"/>
      <c r="D41" s="192" t="s">
        <v>101</v>
      </c>
    </row>
    <row r="42" spans="2:4" ht="12">
      <c r="B42" s="191" t="s">
        <v>29</v>
      </c>
      <c r="C42" s="185"/>
      <c r="D42" s="192" t="s">
        <v>29</v>
      </c>
    </row>
    <row r="43" spans="2:4" ht="12">
      <c r="B43" s="191" t="s">
        <v>105</v>
      </c>
      <c r="C43" s="185"/>
      <c r="D43" s="192" t="s">
        <v>105</v>
      </c>
    </row>
    <row r="44" spans="2:4" ht="12.75" thickBot="1">
      <c r="B44" s="191"/>
      <c r="C44" s="185"/>
      <c r="D44" s="199" t="s">
        <v>103</v>
      </c>
    </row>
    <row r="45" spans="2:4" ht="12.75" thickBot="1">
      <c r="B45" s="200" t="s">
        <v>17</v>
      </c>
      <c r="C45" s="185"/>
      <c r="D45" s="200" t="s">
        <v>16</v>
      </c>
    </row>
    <row r="46" spans="2:4" ht="12">
      <c r="B46" s="195" t="s">
        <v>191</v>
      </c>
      <c r="C46" s="185"/>
      <c r="D46" s="194" t="s">
        <v>187</v>
      </c>
    </row>
    <row r="47" spans="2:4" ht="12">
      <c r="B47" s="195" t="s">
        <v>183</v>
      </c>
      <c r="C47" s="185"/>
      <c r="D47" s="195" t="s">
        <v>183</v>
      </c>
    </row>
    <row r="48" spans="2:4" ht="12">
      <c r="B48" s="195" t="s">
        <v>188</v>
      </c>
      <c r="C48" s="185"/>
      <c r="D48" s="195" t="s">
        <v>188</v>
      </c>
    </row>
    <row r="49" spans="2:4" ht="12">
      <c r="B49" s="195" t="s">
        <v>31</v>
      </c>
      <c r="C49" s="185"/>
      <c r="D49" s="195" t="s">
        <v>14</v>
      </c>
    </row>
    <row r="50" spans="2:4" ht="12">
      <c r="B50" s="195" t="s">
        <v>2</v>
      </c>
      <c r="C50" s="185"/>
      <c r="D50" s="195" t="s">
        <v>2</v>
      </c>
    </row>
    <row r="51" spans="2:4" ht="12">
      <c r="B51" s="195" t="s">
        <v>189</v>
      </c>
      <c r="C51" s="185"/>
      <c r="D51" s="195" t="s">
        <v>186</v>
      </c>
    </row>
    <row r="52" spans="2:4" ht="12.75" thickBot="1">
      <c r="B52" s="196"/>
      <c r="C52" s="185"/>
      <c r="D52" s="196"/>
    </row>
    <row r="53" spans="2:4" ht="12.75" thickBot="1">
      <c r="B53" s="200" t="s">
        <v>18</v>
      </c>
      <c r="C53" s="185"/>
      <c r="D53" s="200" t="s">
        <v>15</v>
      </c>
    </row>
    <row r="54" spans="2:4" ht="12">
      <c r="B54" s="191" t="s">
        <v>190</v>
      </c>
      <c r="C54" s="185"/>
      <c r="D54" s="194" t="s">
        <v>182</v>
      </c>
    </row>
    <row r="55" spans="2:4" ht="12">
      <c r="B55" s="191" t="s">
        <v>183</v>
      </c>
      <c r="C55" s="185"/>
      <c r="D55" s="195" t="s">
        <v>183</v>
      </c>
    </row>
    <row r="56" spans="2:4" ht="12">
      <c r="B56" s="191" t="s">
        <v>184</v>
      </c>
      <c r="C56" s="185"/>
      <c r="D56" s="195" t="s">
        <v>184</v>
      </c>
    </row>
    <row r="57" spans="2:4" ht="12">
      <c r="B57" s="191" t="s">
        <v>192</v>
      </c>
      <c r="C57" s="185"/>
      <c r="D57" s="195" t="s">
        <v>185</v>
      </c>
    </row>
    <row r="58" spans="2:4" ht="12">
      <c r="B58" s="191" t="s">
        <v>2</v>
      </c>
      <c r="C58" s="185"/>
      <c r="D58" s="195" t="s">
        <v>2</v>
      </c>
    </row>
    <row r="59" spans="2:4" ht="12">
      <c r="B59" s="191" t="s">
        <v>186</v>
      </c>
      <c r="C59" s="185"/>
      <c r="D59" s="195" t="s">
        <v>186</v>
      </c>
    </row>
    <row r="60" spans="2:4" ht="12.75" thickBot="1">
      <c r="B60" s="191"/>
      <c r="C60" s="185"/>
      <c r="D60" s="196"/>
    </row>
    <row r="61" spans="2:4" ht="12.75" thickBot="1">
      <c r="B61" s="201" t="s">
        <v>33</v>
      </c>
      <c r="C61" s="185"/>
      <c r="D61" s="201" t="s">
        <v>32</v>
      </c>
    </row>
    <row r="62" spans="2:4" ht="12">
      <c r="B62" s="191" t="s">
        <v>28</v>
      </c>
      <c r="C62" s="185"/>
      <c r="D62" s="192" t="s">
        <v>28</v>
      </c>
    </row>
    <row r="63" spans="2:4" ht="12">
      <c r="B63" s="191" t="s">
        <v>106</v>
      </c>
      <c r="C63" s="185"/>
      <c r="D63" s="192" t="s">
        <v>106</v>
      </c>
    </row>
    <row r="64" spans="2:4" ht="12">
      <c r="B64" s="191" t="s">
        <v>26</v>
      </c>
      <c r="C64" s="185"/>
      <c r="D64" s="192" t="s">
        <v>26</v>
      </c>
    </row>
    <row r="65" spans="2:4" ht="12">
      <c r="B65" s="191" t="s">
        <v>104</v>
      </c>
      <c r="C65" s="185"/>
      <c r="D65" s="192" t="s">
        <v>104</v>
      </c>
    </row>
    <row r="66" spans="2:4" ht="12">
      <c r="B66" s="191" t="s">
        <v>108</v>
      </c>
      <c r="C66" s="185"/>
      <c r="D66" s="192" t="s">
        <v>108</v>
      </c>
    </row>
    <row r="67" spans="2:4" ht="12">
      <c r="B67" s="191" t="s">
        <v>27</v>
      </c>
      <c r="C67" s="185"/>
      <c r="D67" s="192" t="s">
        <v>27</v>
      </c>
    </row>
    <row r="68" spans="2:4" ht="12">
      <c r="B68" s="191" t="s">
        <v>30</v>
      </c>
      <c r="C68" s="185"/>
      <c r="D68" s="192" t="s">
        <v>13</v>
      </c>
    </row>
    <row r="69" spans="2:4" ht="12">
      <c r="B69" s="191" t="s">
        <v>35</v>
      </c>
      <c r="C69" s="185"/>
      <c r="D69" s="192" t="s">
        <v>34</v>
      </c>
    </row>
    <row r="70" spans="2:4" ht="12">
      <c r="B70" s="191" t="s">
        <v>29</v>
      </c>
      <c r="C70" s="185"/>
      <c r="D70" s="192" t="s">
        <v>29</v>
      </c>
    </row>
    <row r="71" spans="2:4" ht="12.75" thickBot="1">
      <c r="B71" s="202" t="s">
        <v>105</v>
      </c>
      <c r="C71" s="203"/>
      <c r="D71" s="204" t="s">
        <v>105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U28" sqref="U28"/>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09" hidden="1" customWidth="1"/>
  </cols>
  <sheetData>
    <row r="1" ht="6" customHeight="1"/>
    <row r="2" spans="2:14" ht="19.5" customHeight="1">
      <c r="B2" s="251" t="str">
        <f>Chart!$B$2</f>
        <v>Welfare Transition Participation Rate    FFY 2017-2018 - Preliminary Data</v>
      </c>
      <c r="C2" s="252"/>
      <c r="D2" s="252"/>
      <c r="E2" s="252"/>
      <c r="F2" s="252"/>
      <c r="G2" s="252"/>
      <c r="H2" s="252"/>
      <c r="I2" s="252"/>
      <c r="J2" s="252"/>
      <c r="K2" s="252"/>
      <c r="L2" s="252"/>
      <c r="M2" s="252"/>
      <c r="N2" s="253"/>
    </row>
    <row r="3" ht="6" customHeight="1"/>
    <row r="4" spans="3:14" ht="19.5" customHeight="1">
      <c r="C4" s="261" t="str">
        <f>LOOK!$I$45</f>
        <v>September 2018</v>
      </c>
      <c r="D4" s="261"/>
      <c r="F4" s="255" t="str">
        <f>LOOK!$I$37</f>
        <v>Federal Reporting Criteria</v>
      </c>
      <c r="G4" s="255"/>
      <c r="H4" s="255"/>
      <c r="I4" s="255"/>
      <c r="K4" s="254" t="str">
        <f>LOOK!$I$38</f>
        <v>Federal Standards</v>
      </c>
      <c r="L4" s="254"/>
      <c r="M4" s="254"/>
      <c r="N4" s="254"/>
    </row>
    <row r="5" ht="12" customHeight="1"/>
    <row r="6" spans="2:14" ht="18" customHeight="1">
      <c r="B6" s="258" t="s">
        <v>37</v>
      </c>
      <c r="C6" s="259"/>
      <c r="D6" s="259"/>
      <c r="E6" s="259"/>
      <c r="F6" s="259"/>
      <c r="G6" s="260"/>
      <c r="I6" s="262" t="s">
        <v>36</v>
      </c>
      <c r="J6" s="263"/>
      <c r="K6" s="263"/>
      <c r="L6" s="263"/>
      <c r="M6" s="263"/>
      <c r="N6" s="264"/>
    </row>
    <row r="7" spans="2:14" ht="15" customHeight="1">
      <c r="B7" s="256" t="s">
        <v>42</v>
      </c>
      <c r="C7" s="257"/>
      <c r="D7" s="257"/>
      <c r="E7" s="257"/>
      <c r="F7" s="257"/>
      <c r="G7" s="46">
        <f>VALUE(LOOK!P2)</f>
        <v>0.5</v>
      </c>
      <c r="I7" s="256" t="s">
        <v>42</v>
      </c>
      <c r="J7" s="257"/>
      <c r="K7" s="257"/>
      <c r="L7" s="257"/>
      <c r="M7" s="257"/>
      <c r="N7" s="46">
        <f>VALUE(LOOK!P3)</f>
        <v>0.9</v>
      </c>
    </row>
    <row r="8" spans="2:14" ht="11.25">
      <c r="B8" s="58" t="s">
        <v>19</v>
      </c>
      <c r="C8" s="47" t="s">
        <v>44</v>
      </c>
      <c r="D8" s="48" t="s">
        <v>45</v>
      </c>
      <c r="E8" s="49" t="s">
        <v>41</v>
      </c>
      <c r="G8" s="50" t="str">
        <f>$P$9&amp;" Mo Avg"</f>
        <v>12 Mo Avg</v>
      </c>
      <c r="I8" s="58" t="s">
        <v>19</v>
      </c>
      <c r="J8" s="47" t="s">
        <v>44</v>
      </c>
      <c r="K8" s="48" t="s">
        <v>45</v>
      </c>
      <c r="L8" s="49" t="s">
        <v>41</v>
      </c>
      <c r="N8" s="50" t="str">
        <f>$P$9&amp;" Mo Avg"</f>
        <v>12 Mo Avg</v>
      </c>
    </row>
    <row r="9" spans="2:16" ht="11.25">
      <c r="B9" s="52">
        <v>1</v>
      </c>
      <c r="C9" s="51">
        <f>LOOK!C5</f>
        <v>21</v>
      </c>
      <c r="D9" s="51">
        <f>LOOK!D5</f>
        <v>125</v>
      </c>
      <c r="E9" s="72">
        <f>LOOK!E5</f>
        <v>0.168</v>
      </c>
      <c r="G9" s="72">
        <f>LOOK!V65</f>
        <v>0.2409935</v>
      </c>
      <c r="H9" s="40"/>
      <c r="I9" s="52">
        <v>1</v>
      </c>
      <c r="J9" s="51">
        <f>LOOK!C35</f>
        <v>2</v>
      </c>
      <c r="K9" s="51">
        <f>LOOK!D35</f>
        <v>5</v>
      </c>
      <c r="L9" s="72">
        <f>LOOK!E35</f>
        <v>0.4</v>
      </c>
      <c r="N9" s="72">
        <f>LOOK!V95</f>
        <v>0.0859905</v>
      </c>
      <c r="P9" s="110">
        <f>LOOK!C3</f>
        <v>12</v>
      </c>
    </row>
    <row r="10" spans="2:16" ht="11.25">
      <c r="B10" s="52">
        <v>2</v>
      </c>
      <c r="C10" s="51">
        <f>LOOK!C6</f>
        <v>4</v>
      </c>
      <c r="D10" s="51">
        <f>LOOK!D6</f>
        <v>46</v>
      </c>
      <c r="E10" s="72">
        <f>LOOK!E6</f>
        <v>0.087</v>
      </c>
      <c r="G10" s="72">
        <f>LOOK!V66</f>
        <v>0.1179934</v>
      </c>
      <c r="H10" s="40"/>
      <c r="I10" s="52">
        <v>2</v>
      </c>
      <c r="J10" s="51">
        <f>LOOK!C36</f>
        <v>0</v>
      </c>
      <c r="K10" s="51">
        <f>LOOK!D36</f>
        <v>5</v>
      </c>
      <c r="L10" s="72">
        <f>LOOK!E36</f>
        <v>0</v>
      </c>
      <c r="N10" s="72">
        <f>LOOK!V96</f>
        <v>0.0119904</v>
      </c>
      <c r="P10" s="110">
        <f>LOOK!E3</f>
        <v>0</v>
      </c>
    </row>
    <row r="11" spans="2:16" ht="11.25">
      <c r="B11" s="52">
        <v>3</v>
      </c>
      <c r="C11" s="51">
        <f>LOOK!C7</f>
        <v>3</v>
      </c>
      <c r="D11" s="51">
        <f>LOOK!D7</f>
        <v>29</v>
      </c>
      <c r="E11" s="72">
        <f>LOOK!E7</f>
        <v>0.103</v>
      </c>
      <c r="G11" s="72">
        <f>LOOK!V67</f>
        <v>0.1219933</v>
      </c>
      <c r="H11" s="40"/>
      <c r="I11" s="52">
        <v>3</v>
      </c>
      <c r="J11" s="51">
        <f>LOOK!C37</f>
        <v>0</v>
      </c>
      <c r="K11" s="51">
        <f>LOOK!D37</f>
        <v>1</v>
      </c>
      <c r="L11" s="72">
        <f>LOOK!E37</f>
        <v>0</v>
      </c>
      <c r="N11" s="72">
        <f>LOOK!V97</f>
        <v>0.1249903</v>
      </c>
      <c r="P11" s="110">
        <f>LOOK!M3</f>
        <v>0</v>
      </c>
    </row>
    <row r="12" spans="2:16" ht="11.25">
      <c r="B12" s="52">
        <v>4</v>
      </c>
      <c r="C12" s="51">
        <f>LOOK!C8</f>
        <v>4</v>
      </c>
      <c r="D12" s="51">
        <f>LOOK!D8</f>
        <v>45</v>
      </c>
      <c r="E12" s="72">
        <f>LOOK!E8</f>
        <v>0.089</v>
      </c>
      <c r="G12" s="72">
        <f>LOOK!V68</f>
        <v>0.2029932</v>
      </c>
      <c r="H12" s="40"/>
      <c r="I12" s="52">
        <v>4</v>
      </c>
      <c r="J12" s="51">
        <f>LOOK!C38</f>
        <v>1</v>
      </c>
      <c r="K12" s="51">
        <f>LOOK!D38</f>
        <v>3</v>
      </c>
      <c r="L12" s="72">
        <f>LOOK!E38</f>
        <v>0.333</v>
      </c>
      <c r="N12" s="72">
        <f>LOOK!V98</f>
        <v>0.2969902</v>
      </c>
      <c r="P12" s="110" t="str">
        <f>LOOK!P2</f>
        <v>50.0%</v>
      </c>
    </row>
    <row r="13" spans="2:16" ht="11.25">
      <c r="B13" s="52">
        <v>5</v>
      </c>
      <c r="C13" s="51">
        <f>LOOK!C9</f>
        <v>60</v>
      </c>
      <c r="D13" s="51">
        <f>LOOK!D9</f>
        <v>134</v>
      </c>
      <c r="E13" s="112">
        <f>LOOK!E9</f>
        <v>0.448</v>
      </c>
      <c r="G13" s="72">
        <f>LOOK!V69</f>
        <v>0.5169931</v>
      </c>
      <c r="H13" s="40"/>
      <c r="I13" s="52">
        <v>5</v>
      </c>
      <c r="J13" s="51">
        <f>LOOK!C39</f>
        <v>1</v>
      </c>
      <c r="K13" s="51">
        <f>LOOK!D39</f>
        <v>7</v>
      </c>
      <c r="L13" s="72">
        <f>LOOK!E39</f>
        <v>0.143</v>
      </c>
      <c r="N13" s="72">
        <f>LOOK!V99</f>
        <v>0.40999009999999997</v>
      </c>
      <c r="P13" s="110" t="str">
        <f>LOOK!P3</f>
        <v>90.0%</v>
      </c>
    </row>
    <row r="14" spans="2:16" ht="11.25">
      <c r="B14" s="52">
        <v>6</v>
      </c>
      <c r="C14" s="51">
        <f>LOOK!C10</f>
        <v>2</v>
      </c>
      <c r="D14" s="51">
        <f>LOOK!D10</f>
        <v>17</v>
      </c>
      <c r="E14" s="72">
        <f>LOOK!E10</f>
        <v>0.118</v>
      </c>
      <c r="G14" s="72">
        <f>LOOK!V70</f>
        <v>0.166993</v>
      </c>
      <c r="H14" s="40"/>
      <c r="I14" s="52">
        <v>6</v>
      </c>
      <c r="J14" s="51">
        <f>LOOK!C40</f>
        <v>0</v>
      </c>
      <c r="K14" s="51">
        <f>LOOK!D40</f>
        <v>1</v>
      </c>
      <c r="L14" s="72">
        <f>LOOK!E40</f>
        <v>0</v>
      </c>
      <c r="N14" s="72">
        <f>LOOK!V100</f>
        <v>0.33299</v>
      </c>
      <c r="P14" s="111">
        <f>LOOK!U3</f>
        <v>0</v>
      </c>
    </row>
    <row r="15" spans="2:14" ht="11.25">
      <c r="B15" s="52">
        <v>7</v>
      </c>
      <c r="C15" s="51">
        <f>LOOK!C11</f>
        <v>6</v>
      </c>
      <c r="D15" s="51">
        <f>LOOK!D11</f>
        <v>36</v>
      </c>
      <c r="E15" s="72">
        <f>LOOK!E11</f>
        <v>0.167</v>
      </c>
      <c r="G15" s="72">
        <f>LOOK!V71</f>
        <v>0.27299290000000004</v>
      </c>
      <c r="H15" s="40"/>
      <c r="I15" s="52">
        <v>7</v>
      </c>
      <c r="J15" s="51">
        <f>LOOK!C41</f>
        <v>0</v>
      </c>
      <c r="K15" s="51">
        <f>LOOK!D41</f>
        <v>2</v>
      </c>
      <c r="L15" s="72">
        <f>LOOK!E41</f>
        <v>0</v>
      </c>
      <c r="N15" s="72">
        <f>LOOK!V101</f>
        <v>0.041989900000000004</v>
      </c>
    </row>
    <row r="16" spans="2:14" ht="11.25">
      <c r="B16" s="52">
        <v>8</v>
      </c>
      <c r="C16" s="51">
        <f>LOOK!C12</f>
        <v>116</v>
      </c>
      <c r="D16" s="51">
        <f>LOOK!D12</f>
        <v>435</v>
      </c>
      <c r="E16" s="72">
        <f>LOOK!E12</f>
        <v>0.267</v>
      </c>
      <c r="G16" s="72">
        <f>LOOK!V72</f>
        <v>0.23999279999999998</v>
      </c>
      <c r="H16" s="40"/>
      <c r="I16" s="52">
        <v>8</v>
      </c>
      <c r="J16" s="51">
        <f>LOOK!C42</f>
        <v>2</v>
      </c>
      <c r="K16" s="51">
        <f>LOOK!D42</f>
        <v>12</v>
      </c>
      <c r="L16" s="72">
        <f>LOOK!E42</f>
        <v>0.167</v>
      </c>
      <c r="N16" s="72">
        <f>LOOK!V102</f>
        <v>0.1529898</v>
      </c>
    </row>
    <row r="17" spans="2:14" ht="11.25">
      <c r="B17" s="52">
        <v>9</v>
      </c>
      <c r="C17" s="51">
        <f>LOOK!C13</f>
        <v>22</v>
      </c>
      <c r="D17" s="51">
        <f>LOOK!D13</f>
        <v>84</v>
      </c>
      <c r="E17" s="72">
        <f>LOOK!E13</f>
        <v>0.262</v>
      </c>
      <c r="G17" s="72">
        <f>LOOK!V73</f>
        <v>0.3129927</v>
      </c>
      <c r="H17" s="40"/>
      <c r="I17" s="52">
        <v>9</v>
      </c>
      <c r="J17" s="51">
        <f>LOOK!C43</f>
        <v>0</v>
      </c>
      <c r="K17" s="51">
        <f>LOOK!D43</f>
        <v>2</v>
      </c>
      <c r="L17" s="72">
        <f>LOOK!E43</f>
        <v>0</v>
      </c>
      <c r="N17" s="72">
        <f>LOOK!V103</f>
        <v>0.1859897</v>
      </c>
    </row>
    <row r="18" spans="2:14" ht="11.25">
      <c r="B18" s="52">
        <v>10</v>
      </c>
      <c r="C18" s="51">
        <f>LOOK!C14</f>
        <v>40</v>
      </c>
      <c r="D18" s="51">
        <f>LOOK!D14</f>
        <v>111</v>
      </c>
      <c r="E18" s="72">
        <f>LOOK!E14</f>
        <v>0.36</v>
      </c>
      <c r="G18" s="72">
        <f>LOOK!V74</f>
        <v>0.3709926</v>
      </c>
      <c r="H18" s="40"/>
      <c r="I18" s="52">
        <v>10</v>
      </c>
      <c r="J18" s="51">
        <f>LOOK!C44</f>
        <v>2</v>
      </c>
      <c r="K18" s="51">
        <f>LOOK!D44</f>
        <v>3</v>
      </c>
      <c r="L18" s="72">
        <f>LOOK!E44</f>
        <v>0.667</v>
      </c>
      <c r="N18" s="72">
        <f>LOOK!V104</f>
        <v>0.4329896</v>
      </c>
    </row>
    <row r="19" spans="2:14" ht="11.25">
      <c r="B19" s="52">
        <v>11</v>
      </c>
      <c r="C19" s="51">
        <f>LOOK!C15</f>
        <v>136</v>
      </c>
      <c r="D19" s="51">
        <f>LOOK!D15</f>
        <v>257</v>
      </c>
      <c r="E19" s="72">
        <f>LOOK!E15</f>
        <v>0.529</v>
      </c>
      <c r="G19" s="72">
        <f>LOOK!V75</f>
        <v>0.4719925</v>
      </c>
      <c r="H19" s="40"/>
      <c r="I19" s="52">
        <v>11</v>
      </c>
      <c r="J19" s="51">
        <f>LOOK!C45</f>
        <v>10</v>
      </c>
      <c r="K19" s="51">
        <f>LOOK!D45</f>
        <v>17</v>
      </c>
      <c r="L19" s="72">
        <f>LOOK!E45</f>
        <v>0.588</v>
      </c>
      <c r="N19" s="72">
        <f>LOOK!V105</f>
        <v>0.5009895</v>
      </c>
    </row>
    <row r="20" spans="2:14" ht="11.25">
      <c r="B20" s="52">
        <v>12</v>
      </c>
      <c r="C20" s="51">
        <f>LOOK!C16</f>
        <v>228</v>
      </c>
      <c r="D20" s="51">
        <f>LOOK!D16</f>
        <v>504</v>
      </c>
      <c r="E20" s="72">
        <f>LOOK!E16</f>
        <v>0.452</v>
      </c>
      <c r="G20" s="72">
        <f>LOOK!V76</f>
        <v>0.4269924</v>
      </c>
      <c r="H20" s="40"/>
      <c r="I20" s="52">
        <v>12</v>
      </c>
      <c r="J20" s="51">
        <f>LOOK!C46</f>
        <v>26</v>
      </c>
      <c r="K20" s="51">
        <f>LOOK!D46</f>
        <v>36</v>
      </c>
      <c r="L20" s="72">
        <f>LOOK!E46</f>
        <v>0.722</v>
      </c>
      <c r="N20" s="72">
        <f>LOOK!V106</f>
        <v>0.5289894</v>
      </c>
    </row>
    <row r="21" spans="2:14" ht="11.25">
      <c r="B21" s="52">
        <v>13</v>
      </c>
      <c r="C21" s="51">
        <f>LOOK!C17</f>
        <v>18</v>
      </c>
      <c r="D21" s="51">
        <f>LOOK!D17</f>
        <v>68</v>
      </c>
      <c r="E21" s="72">
        <f>LOOK!E17</f>
        <v>0.265</v>
      </c>
      <c r="G21" s="72">
        <f>LOOK!V77</f>
        <v>0.2259923</v>
      </c>
      <c r="H21" s="40"/>
      <c r="I21" s="52">
        <v>13</v>
      </c>
      <c r="J21" s="51">
        <f>LOOK!C47</f>
        <v>0</v>
      </c>
      <c r="K21" s="51">
        <f>LOOK!D47</f>
        <v>1</v>
      </c>
      <c r="L21" s="72">
        <f>LOOK!E47</f>
        <v>0</v>
      </c>
      <c r="N21" s="72">
        <f>LOOK!V107</f>
        <v>0.1199893</v>
      </c>
    </row>
    <row r="22" spans="2:14" ht="11.25">
      <c r="B22" s="52">
        <v>14</v>
      </c>
      <c r="C22" s="51">
        <f>LOOK!C18</f>
        <v>78</v>
      </c>
      <c r="D22" s="51">
        <f>LOOK!D18</f>
        <v>173</v>
      </c>
      <c r="E22" s="72">
        <f>LOOK!E18</f>
        <v>0.451</v>
      </c>
      <c r="G22" s="72">
        <f>LOOK!V78</f>
        <v>0.4929922</v>
      </c>
      <c r="H22" s="40"/>
      <c r="I22" s="52">
        <v>14</v>
      </c>
      <c r="J22" s="51">
        <f>LOOK!C48</f>
        <v>2</v>
      </c>
      <c r="K22" s="51">
        <f>LOOK!D48</f>
        <v>5</v>
      </c>
      <c r="L22" s="72">
        <f>LOOK!E48</f>
        <v>0.4</v>
      </c>
      <c r="N22" s="72">
        <f>LOOK!V108</f>
        <v>0.4719892</v>
      </c>
    </row>
    <row r="23" spans="2:14" ht="11.25">
      <c r="B23" s="52">
        <v>15</v>
      </c>
      <c r="C23" s="51">
        <f>LOOK!C19</f>
        <v>83</v>
      </c>
      <c r="D23" s="51">
        <f>LOOK!D19</f>
        <v>250</v>
      </c>
      <c r="E23" s="72">
        <f>LOOK!E19</f>
        <v>0.332</v>
      </c>
      <c r="G23" s="72">
        <f>LOOK!V79</f>
        <v>0.4059921</v>
      </c>
      <c r="H23" s="40"/>
      <c r="I23" s="52">
        <v>15</v>
      </c>
      <c r="J23" s="51">
        <f>LOOK!C49</f>
        <v>0</v>
      </c>
      <c r="K23" s="51">
        <f>LOOK!D49</f>
        <v>2</v>
      </c>
      <c r="L23" s="72">
        <f>LOOK!E49</f>
        <v>0</v>
      </c>
      <c r="N23" s="72">
        <f>LOOK!V109</f>
        <v>0.40498910000000005</v>
      </c>
    </row>
    <row r="24" spans="2:14" ht="11.25">
      <c r="B24" s="52">
        <v>16</v>
      </c>
      <c r="C24" s="51">
        <f>LOOK!C20</f>
        <v>94</v>
      </c>
      <c r="D24" s="51">
        <f>LOOK!D20</f>
        <v>178</v>
      </c>
      <c r="E24" s="72">
        <f>LOOK!E20</f>
        <v>0.528</v>
      </c>
      <c r="G24" s="72">
        <f>LOOK!V80</f>
        <v>0.520992</v>
      </c>
      <c r="H24" s="40"/>
      <c r="I24" s="52">
        <v>16</v>
      </c>
      <c r="J24" s="51">
        <f>LOOK!C50</f>
        <v>7</v>
      </c>
      <c r="K24" s="51">
        <f>LOOK!D50</f>
        <v>12</v>
      </c>
      <c r="L24" s="72">
        <f>LOOK!E50</f>
        <v>0.583</v>
      </c>
      <c r="N24" s="72">
        <f>LOOK!V110</f>
        <v>0.497989</v>
      </c>
    </row>
    <row r="25" spans="2:14" ht="11.25">
      <c r="B25" s="52">
        <v>17</v>
      </c>
      <c r="C25" s="51">
        <f>LOOK!C21</f>
        <v>75</v>
      </c>
      <c r="D25" s="51">
        <f>LOOK!D21</f>
        <v>189</v>
      </c>
      <c r="E25" s="72">
        <f>LOOK!E21</f>
        <v>0.397</v>
      </c>
      <c r="G25" s="72">
        <f>LOOK!V81</f>
        <v>0.3689919</v>
      </c>
      <c r="H25" s="40"/>
      <c r="I25" s="52">
        <v>17</v>
      </c>
      <c r="J25" s="51">
        <f>LOOK!C51</f>
        <v>2</v>
      </c>
      <c r="K25" s="51">
        <f>LOOK!D51</f>
        <v>8</v>
      </c>
      <c r="L25" s="72">
        <f>LOOK!E51</f>
        <v>0.25</v>
      </c>
      <c r="N25" s="72">
        <f>LOOK!V111</f>
        <v>0.3749889</v>
      </c>
    </row>
    <row r="26" spans="2:14" ht="11.25">
      <c r="B26" s="52">
        <v>18</v>
      </c>
      <c r="C26" s="51">
        <f>LOOK!C22</f>
        <v>31</v>
      </c>
      <c r="D26" s="51">
        <f>LOOK!D22</f>
        <v>90</v>
      </c>
      <c r="E26" s="72">
        <f>LOOK!E22</f>
        <v>0.344</v>
      </c>
      <c r="G26" s="72">
        <f>LOOK!V82</f>
        <v>0.2789918</v>
      </c>
      <c r="H26" s="40"/>
      <c r="I26" s="52">
        <v>18</v>
      </c>
      <c r="J26" s="51">
        <f>LOOK!C52</f>
        <v>0</v>
      </c>
      <c r="K26" s="51">
        <f>LOOK!D52</f>
        <v>2</v>
      </c>
      <c r="L26" s="72">
        <f>LOOK!E52</f>
        <v>0</v>
      </c>
      <c r="N26" s="72">
        <f>LOOK!V112</f>
        <v>0.08598879999999999</v>
      </c>
    </row>
    <row r="27" spans="2:14" ht="11.25">
      <c r="B27" s="52">
        <v>19</v>
      </c>
      <c r="C27" s="51">
        <f>LOOK!C23</f>
        <v>5</v>
      </c>
      <c r="D27" s="51">
        <f>LOOK!D23</f>
        <v>18</v>
      </c>
      <c r="E27" s="72">
        <f>LOOK!E23</f>
        <v>0.278</v>
      </c>
      <c r="G27" s="72">
        <f>LOOK!V83</f>
        <v>0.19199170000000002</v>
      </c>
      <c r="H27" s="40"/>
      <c r="I27" s="52">
        <v>19</v>
      </c>
      <c r="J27" s="51">
        <f>LOOK!C53</f>
        <v>0</v>
      </c>
      <c r="K27" s="51">
        <f>LOOK!D53</f>
        <v>0</v>
      </c>
      <c r="L27" s="72">
        <f>LOOK!E53</f>
      </c>
      <c r="N27" s="72">
        <f>LOOK!V113</f>
        <v>0.2619887</v>
      </c>
    </row>
    <row r="28" spans="2:14" ht="11.25">
      <c r="B28" s="52">
        <v>20</v>
      </c>
      <c r="C28" s="51">
        <f>LOOK!C24</f>
        <v>4</v>
      </c>
      <c r="D28" s="51">
        <f>LOOK!D24</f>
        <v>39</v>
      </c>
      <c r="E28" s="72">
        <f>LOOK!E24</f>
        <v>0.103</v>
      </c>
      <c r="G28" s="72">
        <f>LOOK!V84</f>
        <v>0.1609916</v>
      </c>
      <c r="H28" s="40"/>
      <c r="I28" s="52">
        <v>20</v>
      </c>
      <c r="J28" s="51">
        <f>LOOK!C54</f>
        <v>1</v>
      </c>
      <c r="K28" s="51">
        <f>LOOK!D54</f>
        <v>2</v>
      </c>
      <c r="L28" s="72">
        <f>LOOK!E54</f>
        <v>0.5</v>
      </c>
      <c r="N28" s="72">
        <f>LOOK!V114</f>
        <v>0.1019886</v>
      </c>
    </row>
    <row r="29" spans="2:14" ht="11.25">
      <c r="B29" s="52">
        <v>21</v>
      </c>
      <c r="C29" s="51">
        <f>LOOK!C25</f>
        <v>78</v>
      </c>
      <c r="D29" s="51">
        <f>LOOK!D25</f>
        <v>136</v>
      </c>
      <c r="E29" s="72">
        <f>LOOK!E25</f>
        <v>0.574</v>
      </c>
      <c r="G29" s="72">
        <f>LOOK!V85</f>
        <v>0.5989915</v>
      </c>
      <c r="H29" s="40"/>
      <c r="I29" s="52">
        <v>21</v>
      </c>
      <c r="J29" s="51">
        <f>LOOK!C55</f>
        <v>5</v>
      </c>
      <c r="K29" s="51">
        <f>LOOK!D55</f>
        <v>8</v>
      </c>
      <c r="L29" s="72">
        <f>LOOK!E55</f>
        <v>0.625</v>
      </c>
      <c r="N29" s="72">
        <f>LOOK!V115</f>
        <v>0.7369884999999999</v>
      </c>
    </row>
    <row r="30" spans="2:14" ht="11.25">
      <c r="B30" s="52">
        <v>22</v>
      </c>
      <c r="C30" s="51">
        <f>LOOK!C26</f>
        <v>203</v>
      </c>
      <c r="D30" s="51">
        <f>LOOK!D26</f>
        <v>357</v>
      </c>
      <c r="E30" s="72">
        <f>LOOK!E26</f>
        <v>0.569</v>
      </c>
      <c r="G30" s="72">
        <f>LOOK!V86</f>
        <v>0.5419914</v>
      </c>
      <c r="H30" s="40"/>
      <c r="I30" s="52">
        <v>22</v>
      </c>
      <c r="J30" s="51">
        <f>LOOK!C56</f>
        <v>11</v>
      </c>
      <c r="K30" s="51">
        <f>LOOK!D56</f>
        <v>15</v>
      </c>
      <c r="L30" s="72">
        <f>LOOK!E56</f>
        <v>0.733</v>
      </c>
      <c r="N30" s="72">
        <f>LOOK!V116</f>
        <v>0.7199884</v>
      </c>
    </row>
    <row r="31" spans="2:14" ht="11.25">
      <c r="B31" s="52">
        <v>23</v>
      </c>
      <c r="C31" s="51">
        <f>LOOK!C27</f>
        <v>152</v>
      </c>
      <c r="D31" s="51">
        <f>LOOK!D27</f>
        <v>593</v>
      </c>
      <c r="E31" s="72">
        <f>LOOK!E27</f>
        <v>0.256</v>
      </c>
      <c r="G31" s="72">
        <f>LOOK!V87</f>
        <v>0.3069913</v>
      </c>
      <c r="H31" s="40"/>
      <c r="I31" s="52">
        <v>23</v>
      </c>
      <c r="J31" s="51">
        <f>LOOK!C57</f>
        <v>6</v>
      </c>
      <c r="K31" s="51">
        <f>LOOK!D57</f>
        <v>35</v>
      </c>
      <c r="L31" s="72">
        <f>LOOK!E57</f>
        <v>0.171</v>
      </c>
      <c r="N31" s="72">
        <f>LOOK!V117</f>
        <v>0.2979883</v>
      </c>
    </row>
    <row r="32" spans="2:14" ht="11.25">
      <c r="B32" s="52">
        <v>24</v>
      </c>
      <c r="C32" s="51">
        <f>LOOK!C28</f>
        <v>22</v>
      </c>
      <c r="D32" s="51">
        <f>LOOK!D28</f>
        <v>76</v>
      </c>
      <c r="E32" s="72">
        <f>LOOK!E28</f>
        <v>0.289</v>
      </c>
      <c r="G32" s="72">
        <f>LOOK!V88</f>
        <v>0.2859912</v>
      </c>
      <c r="H32" s="40"/>
      <c r="I32" s="52">
        <v>24</v>
      </c>
      <c r="J32" s="51">
        <f>LOOK!C58</f>
        <v>3</v>
      </c>
      <c r="K32" s="51">
        <f>LOOK!D58</f>
        <v>6</v>
      </c>
      <c r="L32" s="72">
        <f>LOOK!E58</f>
        <v>0.5</v>
      </c>
      <c r="N32" s="72">
        <f>LOOK!V118</f>
        <v>0.2949882</v>
      </c>
    </row>
    <row r="33" spans="2:14" ht="11.25">
      <c r="B33" s="58" t="s">
        <v>4</v>
      </c>
      <c r="C33" s="59">
        <f>LOOK!C29</f>
        <v>1485</v>
      </c>
      <c r="D33" s="59">
        <f>LOOK!D29</f>
        <v>3990</v>
      </c>
      <c r="E33" s="62">
        <f>LOOK!E29</f>
        <v>0.372</v>
      </c>
      <c r="G33" s="62">
        <f>LOOK!V89</f>
        <v>0.377</v>
      </c>
      <c r="H33" s="40"/>
      <c r="I33" s="60" t="s">
        <v>4</v>
      </c>
      <c r="J33" s="59">
        <f>LOOK!C59</f>
        <v>81</v>
      </c>
      <c r="K33" s="59">
        <f>LOOK!D59</f>
        <v>190</v>
      </c>
      <c r="L33" s="62">
        <f>LOOK!E59</f>
        <v>0.426</v>
      </c>
      <c r="N33" s="62">
        <f>LOOK!V119</f>
        <v>0.393</v>
      </c>
    </row>
    <row r="34" ht="11.25" customHeight="1"/>
    <row r="35" spans="2:14" ht="12" customHeight="1">
      <c r="B35" s="247" t="str">
        <f>"Data last updated: "&amp;LOOK!$I$47</f>
        <v>Data last updated: September 24, 2019</v>
      </c>
      <c r="C35" s="248"/>
      <c r="D35" s="248"/>
      <c r="E35" s="249"/>
      <c r="I35" s="113"/>
      <c r="J35" s="250"/>
      <c r="K35" s="250"/>
      <c r="L35" s="250"/>
      <c r="M35" s="250"/>
      <c r="N35" s="250"/>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F51" sqref="F51"/>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6" t="str">
        <f>LOOK!$I$35</f>
        <v>All Family Rate</v>
      </c>
      <c r="E4" s="28" t="str">
        <f>LOOK!$I$45</f>
        <v>September 2018</v>
      </c>
      <c r="G4" s="27" t="str">
        <f>LOOK!$I$37</f>
        <v>Federal Reporting Criteria</v>
      </c>
      <c r="I4" s="29" t="str">
        <f>LOOK!$I$39</f>
        <v>Federal Standard - 50.0%</v>
      </c>
    </row>
    <row r="5" ht="6" customHeight="1"/>
    <row r="12" ht="11.25">
      <c r="D12" s="25">
        <f>LOOK!R3</f>
        <v>0</v>
      </c>
    </row>
    <row r="13" ht="11.25">
      <c r="D13" s="25">
        <f>LOOK!C3</f>
        <v>12</v>
      </c>
    </row>
    <row r="14" ht="11.25">
      <c r="D14" s="25">
        <f>LOOK!E3</f>
        <v>0</v>
      </c>
    </row>
    <row r="15" ht="11.25">
      <c r="D15" s="25">
        <f>LOOK!M3</f>
        <v>0</v>
      </c>
    </row>
    <row r="35" ht="6" customHeight="1"/>
    <row r="36" spans="3:5" ht="12" customHeight="1">
      <c r="C36" s="247" t="str">
        <f>"Data last updated: "&amp;LOOK!$I$47</f>
        <v>Data last updated: September 24, 2019</v>
      </c>
      <c r="D36" s="248"/>
      <c r="E36" s="249"/>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J46" sqref="J46"/>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5" hidden="1" customWidth="1"/>
  </cols>
  <sheetData>
    <row r="1" ht="6" customHeight="1"/>
    <row r="2" spans="2:11" ht="24" customHeight="1">
      <c r="B2" s="265" t="str">
        <f>Chart!$B$2</f>
        <v>Welfare Transition Participation Rate    FFY 2017-2018 - Preliminary Data</v>
      </c>
      <c r="C2" s="266"/>
      <c r="D2" s="266"/>
      <c r="E2" s="266"/>
      <c r="F2" s="266"/>
      <c r="G2" s="266"/>
      <c r="H2" s="266"/>
      <c r="I2" s="266"/>
      <c r="J2" s="266"/>
      <c r="K2" s="267"/>
    </row>
    <row r="3" ht="6" customHeight="1"/>
    <row r="4" spans="2:11" ht="18" customHeight="1">
      <c r="B4" s="268" t="s">
        <v>48</v>
      </c>
      <c r="C4" s="268"/>
      <c r="D4" s="268"/>
      <c r="E4" s="268"/>
      <c r="F4" s="268"/>
      <c r="G4" s="71"/>
      <c r="H4" s="269" t="s">
        <v>49</v>
      </c>
      <c r="I4" s="269"/>
      <c r="J4" s="269"/>
      <c r="K4" s="269"/>
    </row>
    <row r="5" ht="6" customHeight="1"/>
    <row r="6" spans="3:10" ht="24" customHeight="1">
      <c r="C6" s="65" t="str">
        <f>"Region  "&amp;LOOK!X3</f>
        <v>Region  1</v>
      </c>
      <c r="E6" s="66" t="str">
        <f>LOOK!$I$35</f>
        <v>All Family Rate</v>
      </c>
      <c r="H6" s="66" t="str">
        <f>IF(M19=0,"Monthly","Year-to-Date")</f>
        <v>Monthly</v>
      </c>
      <c r="J6" s="64" t="str">
        <f>LOOK!I37</f>
        <v>Federal Reporting Criteria</v>
      </c>
    </row>
    <row r="7" ht="6" customHeight="1"/>
    <row r="10" ht="11.25">
      <c r="M10" s="25">
        <f>LOOK!$E$3</f>
        <v>0</v>
      </c>
    </row>
    <row r="13" ht="11.25">
      <c r="M13" s="25">
        <f>LOOK!$X$3</f>
        <v>1</v>
      </c>
    </row>
    <row r="16" ht="11.25">
      <c r="M16" s="25">
        <f>LOOK!$R$3</f>
        <v>0</v>
      </c>
    </row>
    <row r="19" ht="11.25">
      <c r="M19" s="25">
        <f>LOOK!$U$3</f>
        <v>0</v>
      </c>
    </row>
    <row r="36" ht="6" customHeight="1"/>
    <row r="37" spans="3:6" ht="12" customHeight="1">
      <c r="C37" s="247" t="str">
        <f>"Data last updated: "&amp;LOOK!$I$47</f>
        <v>Data last updated: September 24, 2019</v>
      </c>
      <c r="D37" s="248"/>
      <c r="E37" s="248"/>
      <c r="F37" s="249"/>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44" t="str">
        <f>Chart!$B$2</f>
        <v>Welfare Transition Participation Rate    FFY 2017-2018 - Preliminary Data</v>
      </c>
      <c r="C2" s="245"/>
      <c r="D2" s="245"/>
      <c r="E2" s="245"/>
      <c r="F2" s="245"/>
      <c r="G2" s="245"/>
      <c r="H2" s="245"/>
      <c r="I2" s="245"/>
      <c r="J2" s="246"/>
    </row>
    <row r="3" ht="6" customHeight="1"/>
    <row r="4" spans="3:9" ht="24" customHeight="1">
      <c r="C4" s="28" t="str">
        <f>LOOK!$I$36</f>
        <v>Statewide</v>
      </c>
      <c r="E4" s="26" t="str">
        <f>LOOK!$I$35</f>
        <v>All Family Rate</v>
      </c>
      <c r="G4" s="27" t="str">
        <f>LOOK!$I$37</f>
        <v>Federal Reporting Criteria</v>
      </c>
      <c r="I4" s="29"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247" t="str">
        <f>"Data last updated: "&amp;LOOK!$I$47</f>
        <v>Data last updated: September 24, 2019</v>
      </c>
      <c r="D36" s="248"/>
      <c r="E36" s="248"/>
      <c r="F36" s="249"/>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F89" sqref="F89"/>
    </sheetView>
  </sheetViews>
  <sheetFormatPr defaultColWidth="9.33203125" defaultRowHeight="11.25"/>
  <cols>
    <col min="1" max="1" width="2.83203125" style="0" customWidth="1"/>
    <col min="2" max="2" width="90.83203125" style="0" customWidth="1"/>
    <col min="3" max="3" width="2.83203125" style="0" customWidth="1"/>
  </cols>
  <sheetData>
    <row r="2" ht="15.75">
      <c r="B2" s="31" t="s">
        <v>60</v>
      </c>
    </row>
    <row r="4" ht="15" customHeight="1">
      <c r="B4" s="80" t="s">
        <v>151</v>
      </c>
    </row>
    <row r="5" ht="33.75">
      <c r="B5" s="75" t="s">
        <v>100</v>
      </c>
    </row>
    <row r="6" ht="22.5">
      <c r="B6" s="80" t="s">
        <v>74</v>
      </c>
    </row>
    <row r="7" ht="22.5">
      <c r="B7" s="80" t="s">
        <v>73</v>
      </c>
    </row>
    <row r="8" ht="11.25">
      <c r="B8" s="32"/>
    </row>
    <row r="9" ht="12.75">
      <c r="B9" s="87" t="s">
        <v>71</v>
      </c>
    </row>
    <row r="10" ht="6" customHeight="1">
      <c r="B10" s="75"/>
    </row>
    <row r="11" ht="11.25">
      <c r="B11" s="77" t="s">
        <v>57</v>
      </c>
    </row>
    <row r="12" ht="11.25">
      <c r="B12" s="76" t="s">
        <v>99</v>
      </c>
    </row>
    <row r="13" ht="6" customHeight="1">
      <c r="B13" s="76"/>
    </row>
    <row r="14" ht="11.25">
      <c r="B14" s="77" t="s">
        <v>93</v>
      </c>
    </row>
    <row r="15" ht="11.25">
      <c r="B15" s="76" t="s">
        <v>109</v>
      </c>
    </row>
    <row r="16" ht="6" customHeight="1">
      <c r="B16" s="76"/>
    </row>
    <row r="17" ht="11.25">
      <c r="B17" s="77" t="s">
        <v>117</v>
      </c>
    </row>
    <row r="18" ht="33.75">
      <c r="B18" s="78" t="s">
        <v>150</v>
      </c>
    </row>
    <row r="19" ht="6" customHeight="1">
      <c r="B19" s="78"/>
    </row>
    <row r="20" ht="11.25">
      <c r="B20" s="77" t="s">
        <v>95</v>
      </c>
    </row>
    <row r="21" ht="11.25">
      <c r="B21" s="76" t="s">
        <v>98</v>
      </c>
    </row>
    <row r="22" ht="6" customHeight="1">
      <c r="B22" s="77"/>
    </row>
    <row r="23" ht="11.25">
      <c r="B23" s="77" t="s">
        <v>76</v>
      </c>
    </row>
    <row r="24" ht="11.25">
      <c r="B24" s="76" t="s">
        <v>61</v>
      </c>
    </row>
    <row r="25" ht="6" customHeight="1">
      <c r="B25" s="79"/>
    </row>
    <row r="26" ht="11.25">
      <c r="B26" s="32"/>
    </row>
    <row r="27" ht="12.75">
      <c r="B27" s="87" t="s">
        <v>81</v>
      </c>
    </row>
    <row r="28" ht="12.75">
      <c r="B28" s="81" t="s">
        <v>79</v>
      </c>
    </row>
    <row r="29" ht="6" customHeight="1">
      <c r="B29" s="82"/>
    </row>
    <row r="30" ht="11.25">
      <c r="B30" s="77" t="s">
        <v>63</v>
      </c>
    </row>
    <row r="31" ht="11.25">
      <c r="B31" s="76" t="s">
        <v>114</v>
      </c>
    </row>
    <row r="32" ht="6" customHeight="1">
      <c r="B32" s="76"/>
    </row>
    <row r="33" ht="11.25">
      <c r="B33" s="77" t="s">
        <v>64</v>
      </c>
    </row>
    <row r="34" ht="11.25">
      <c r="B34" s="76" t="s">
        <v>58</v>
      </c>
    </row>
    <row r="35" ht="6" customHeight="1">
      <c r="B35" s="79"/>
    </row>
    <row r="36" ht="12.75">
      <c r="B36" s="81" t="s">
        <v>82</v>
      </c>
    </row>
    <row r="37" ht="6" customHeight="1">
      <c r="B37" s="83"/>
    </row>
    <row r="38" ht="11.25">
      <c r="B38" s="77" t="s">
        <v>65</v>
      </c>
    </row>
    <row r="39" ht="11.25">
      <c r="B39" s="78" t="s">
        <v>59</v>
      </c>
    </row>
    <row r="40" ht="6" customHeight="1">
      <c r="B40" s="84"/>
    </row>
    <row r="41" ht="11.25">
      <c r="B41" s="85" t="s">
        <v>66</v>
      </c>
    </row>
    <row r="42" ht="11.25">
      <c r="B42" s="76" t="s">
        <v>110</v>
      </c>
    </row>
    <row r="43" ht="6" customHeight="1">
      <c r="B43" s="84"/>
    </row>
    <row r="44" ht="11.25">
      <c r="B44" s="85" t="s">
        <v>67</v>
      </c>
    </row>
    <row r="45" ht="11.25">
      <c r="B45" s="76" t="s">
        <v>62</v>
      </c>
    </row>
    <row r="46" ht="6" customHeight="1">
      <c r="B46" s="76"/>
    </row>
    <row r="47" ht="11.25">
      <c r="B47" s="77" t="s">
        <v>68</v>
      </c>
    </row>
    <row r="48" ht="22.5">
      <c r="B48" s="78" t="s">
        <v>111</v>
      </c>
    </row>
    <row r="49" ht="6" customHeight="1">
      <c r="B49" s="76"/>
    </row>
    <row r="50" ht="11.25">
      <c r="B50" s="77" t="s">
        <v>69</v>
      </c>
    </row>
    <row r="51" ht="22.5">
      <c r="B51" s="78" t="s">
        <v>112</v>
      </c>
    </row>
    <row r="52" ht="6" customHeight="1">
      <c r="B52" s="76"/>
    </row>
    <row r="53" ht="11.25">
      <c r="B53" s="77" t="s">
        <v>70</v>
      </c>
    </row>
    <row r="54" ht="22.5">
      <c r="B54" s="78" t="s">
        <v>113</v>
      </c>
    </row>
    <row r="55" ht="6" customHeight="1">
      <c r="B55" s="79"/>
    </row>
    <row r="56" ht="11.25">
      <c r="B56" s="32"/>
    </row>
    <row r="57" ht="12.75">
      <c r="B57" s="87" t="s">
        <v>78</v>
      </c>
    </row>
    <row r="58" ht="12.75">
      <c r="B58" s="81" t="s">
        <v>79</v>
      </c>
    </row>
    <row r="59" ht="6" customHeight="1">
      <c r="B59" s="82"/>
    </row>
    <row r="60" ht="11.25">
      <c r="B60" s="77" t="s">
        <v>63</v>
      </c>
    </row>
    <row r="61" ht="11.25">
      <c r="B61" s="76" t="s">
        <v>115</v>
      </c>
    </row>
    <row r="62" ht="6" customHeight="1">
      <c r="B62" s="76"/>
    </row>
    <row r="63" ht="11.25">
      <c r="B63" s="77" t="s">
        <v>64</v>
      </c>
    </row>
    <row r="64" ht="11.25">
      <c r="B64" s="76" t="s">
        <v>116</v>
      </c>
    </row>
    <row r="65" ht="6" customHeight="1">
      <c r="B65" s="79"/>
    </row>
    <row r="66" ht="12.75">
      <c r="B66" s="81" t="s">
        <v>80</v>
      </c>
    </row>
    <row r="67" ht="6" customHeight="1">
      <c r="B67" s="82"/>
    </row>
    <row r="68" ht="11.25">
      <c r="B68" s="77" t="s">
        <v>75</v>
      </c>
    </row>
    <row r="69" ht="11.25">
      <c r="B69" s="76" t="s">
        <v>77</v>
      </c>
    </row>
    <row r="70" ht="6" customHeight="1">
      <c r="B70" s="79"/>
    </row>
    <row r="71" ht="11.25">
      <c r="B71" s="32"/>
    </row>
    <row r="72" ht="11.25">
      <c r="B72" s="32"/>
    </row>
    <row r="73" ht="11.25">
      <c r="B73" s="32"/>
    </row>
    <row r="74" ht="12.75">
      <c r="B74" s="87" t="s">
        <v>83</v>
      </c>
    </row>
    <row r="75" ht="12.75">
      <c r="B75" s="81" t="s">
        <v>82</v>
      </c>
    </row>
    <row r="76" ht="11.25">
      <c r="B76" s="75" t="s">
        <v>118</v>
      </c>
    </row>
    <row r="77" ht="11.25">
      <c r="B77" s="76" t="s">
        <v>72</v>
      </c>
    </row>
    <row r="78" ht="6" customHeight="1">
      <c r="B78" s="76"/>
    </row>
    <row r="79" ht="11.25">
      <c r="B79" s="77" t="s">
        <v>75</v>
      </c>
    </row>
    <row r="80" ht="22.5">
      <c r="B80" s="78" t="s">
        <v>119</v>
      </c>
    </row>
    <row r="81" ht="6" customHeight="1">
      <c r="B81" s="86"/>
    </row>
    <row r="82" ht="11.25">
      <c r="B82" s="32"/>
    </row>
    <row r="83" ht="11.25">
      <c r="B83" s="32"/>
    </row>
    <row r="84" ht="11.25">
      <c r="B84" s="32"/>
    </row>
    <row r="85" ht="12.75">
      <c r="B85" s="87" t="s">
        <v>86</v>
      </c>
    </row>
    <row r="86" ht="12.75">
      <c r="B86" s="81" t="s">
        <v>79</v>
      </c>
    </row>
    <row r="87" ht="6" customHeight="1">
      <c r="B87" s="82"/>
    </row>
    <row r="88" ht="11.25">
      <c r="B88" s="77" t="s">
        <v>63</v>
      </c>
    </row>
    <row r="89" ht="11.25">
      <c r="B89" s="76" t="s">
        <v>115</v>
      </c>
    </row>
    <row r="90" ht="6" customHeight="1">
      <c r="B90" s="77"/>
    </row>
    <row r="91" ht="11.25">
      <c r="B91" s="77" t="s">
        <v>64</v>
      </c>
    </row>
    <row r="92" ht="11.25">
      <c r="B92" s="76" t="s">
        <v>116</v>
      </c>
    </row>
    <row r="93" ht="6" customHeight="1">
      <c r="B93" s="76"/>
    </row>
    <row r="94" ht="11.25">
      <c r="B94" s="77" t="s">
        <v>87</v>
      </c>
    </row>
    <row r="95" ht="11.25">
      <c r="B95" s="76" t="s">
        <v>90</v>
      </c>
    </row>
    <row r="96" ht="6" customHeight="1">
      <c r="B96" s="76"/>
    </row>
    <row r="97" ht="11.25">
      <c r="B97" s="77" t="s">
        <v>88</v>
      </c>
    </row>
    <row r="98" ht="11.25">
      <c r="B98" s="76" t="s">
        <v>89</v>
      </c>
    </row>
    <row r="99" ht="6" customHeight="1">
      <c r="B99" s="86"/>
    </row>
    <row r="100" ht="12.75">
      <c r="B100" s="81" t="s">
        <v>80</v>
      </c>
    </row>
    <row r="101" ht="6" customHeight="1">
      <c r="B101" s="76"/>
    </row>
    <row r="102" ht="11.25">
      <c r="B102" s="77" t="s">
        <v>91</v>
      </c>
    </row>
    <row r="103" ht="11.25">
      <c r="B103" s="76" t="s">
        <v>92</v>
      </c>
    </row>
    <row r="104" ht="6" customHeight="1">
      <c r="B104" s="86"/>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2" bestFit="1" customWidth="1"/>
    <col min="13" max="22" width="9.33203125" style="1" bestFit="1" customWidth="1"/>
    <col min="23" max="16384" width="9.33203125" style="1" customWidth="1"/>
  </cols>
  <sheetData>
    <row r="1" spans="7:8" ht="11.25">
      <c r="G1" s="2">
        <f>LOOK!$C$3</f>
        <v>12</v>
      </c>
      <c r="H1" s="1" t="s">
        <v>52</v>
      </c>
    </row>
    <row r="2" spans="7:8" ht="11.25">
      <c r="G2" s="2">
        <f>LOOK!$E$3</f>
        <v>0</v>
      </c>
      <c r="H2" s="1" t="s">
        <v>51</v>
      </c>
    </row>
    <row r="3" spans="7:8" ht="11.25">
      <c r="G3" s="2">
        <f>LOOK!$R$3</f>
        <v>0</v>
      </c>
      <c r="H3" s="1" t="s">
        <v>53</v>
      </c>
    </row>
    <row r="4" spans="7:8" ht="11.25">
      <c r="G4" s="2">
        <f>LOOK!$M$3</f>
        <v>0</v>
      </c>
      <c r="H4" s="1" t="s">
        <v>54</v>
      </c>
    </row>
    <row r="5" spans="2:12" ht="11.25">
      <c r="B5" s="2"/>
      <c r="G5" s="2">
        <f>LOOK!$J$3</f>
        <v>25</v>
      </c>
      <c r="H5" s="1" t="s">
        <v>19</v>
      </c>
      <c r="K5" s="14" t="s">
        <v>19</v>
      </c>
      <c r="L5" s="11" t="s">
        <v>85</v>
      </c>
    </row>
    <row r="6" spans="2:12" ht="11.25">
      <c r="B6" s="2"/>
      <c r="G6" s="70">
        <f ca="1">OFFSET(LOOK!$N$2,LOOK!$R$3,0)</f>
        <v>0.5</v>
      </c>
      <c r="K6" s="20">
        <f>$G$5</f>
        <v>25</v>
      </c>
      <c r="L6" s="4">
        <f>IF(LOOK!E3=0,LOOK!I6,LOOK!I15)</f>
        <v>12</v>
      </c>
    </row>
    <row r="7" spans="2:22" ht="11.25">
      <c r="B7" s="2">
        <f>LOOK!$C$3</f>
        <v>12</v>
      </c>
      <c r="C7" s="2" t="str">
        <f>LOOK!$E$1</f>
        <v>FED</v>
      </c>
      <c r="D7" s="2" t="str">
        <f>LOOK!$R$1</f>
        <v>AF</v>
      </c>
      <c r="E7" s="2" t="str">
        <f>LOOK!$M$1</f>
        <v>STD</v>
      </c>
      <c r="F7" s="2" t="str">
        <f>LOOK!$J$1</f>
        <v>REG</v>
      </c>
      <c r="G7" s="2"/>
      <c r="K7" s="95" t="str">
        <f>LOOK!J5</f>
        <v>OCT 17</v>
      </c>
      <c r="L7" s="95" t="str">
        <f>LOOK!K5</f>
        <v>NOV 17</v>
      </c>
      <c r="M7" s="95" t="str">
        <f>LOOK!L5</f>
        <v>DEC 17</v>
      </c>
      <c r="N7" s="95" t="str">
        <f>LOOK!M5</f>
        <v>JAN 18</v>
      </c>
      <c r="O7" s="95" t="str">
        <f>LOOK!N5</f>
        <v>FEB 18</v>
      </c>
      <c r="P7" s="95" t="str">
        <f>LOOK!O5</f>
        <v>MAR 18</v>
      </c>
      <c r="Q7" s="95" t="str">
        <f>LOOK!P5</f>
        <v>APR 18</v>
      </c>
      <c r="R7" s="95" t="str">
        <f>LOOK!Q5</f>
        <v>MAY 18</v>
      </c>
      <c r="S7" s="95" t="str">
        <f>LOOK!R5</f>
        <v>JUN 18</v>
      </c>
      <c r="T7" s="95" t="str">
        <f>LOOK!S5</f>
        <v>JUL 18</v>
      </c>
      <c r="U7" s="95" t="str">
        <f>LOOK!T5</f>
        <v>AUG 18</v>
      </c>
      <c r="V7" s="95" t="str">
        <f>LOOK!U5</f>
        <v>SEP 18</v>
      </c>
    </row>
    <row r="8" spans="2:22" ht="11.25">
      <c r="B8" s="14" t="s">
        <v>19</v>
      </c>
      <c r="C8" s="14" t="s">
        <v>7</v>
      </c>
      <c r="D8" s="14" t="s">
        <v>8</v>
      </c>
      <c r="E8" s="88" t="s">
        <v>55</v>
      </c>
      <c r="F8" s="14">
        <f>COUNTIF(E9:E32,"&gt;=0")</f>
        <v>4</v>
      </c>
      <c r="G8" s="88" t="s">
        <v>56</v>
      </c>
      <c r="H8" s="14">
        <f>COUNTIF(G9:G32,"&lt;0")</f>
        <v>20</v>
      </c>
      <c r="I8" s="55"/>
      <c r="J8" s="55"/>
      <c r="K8" s="5">
        <v>1</v>
      </c>
      <c r="L8" s="5">
        <v>2</v>
      </c>
      <c r="M8" s="5">
        <v>3</v>
      </c>
      <c r="N8" s="5">
        <v>4</v>
      </c>
      <c r="O8" s="5">
        <v>5</v>
      </c>
      <c r="P8" s="5">
        <v>6</v>
      </c>
      <c r="Q8" s="5">
        <v>7</v>
      </c>
      <c r="R8" s="5">
        <v>8</v>
      </c>
      <c r="S8" s="5">
        <v>9</v>
      </c>
      <c r="T8" s="5">
        <v>10</v>
      </c>
      <c r="U8" s="5">
        <v>11</v>
      </c>
      <c r="V8" s="5">
        <v>12</v>
      </c>
    </row>
    <row r="9" spans="2:22" ht="11.25">
      <c r="B9" s="2">
        <v>1</v>
      </c>
      <c r="C9" s="69">
        <f ca="1">OFFSET(DATA!$A$5,$B9+LOOK!$R$3*60+LOOK!$E$3*120,LOOK!$C$3)</f>
        <v>21</v>
      </c>
      <c r="D9" s="69">
        <f ca="1">OFFSET(DATA!$A$32,$B9+LOOK!$R$3*60+LOOK!$E$3*120,LOOK!$C$3)</f>
        <v>125</v>
      </c>
      <c r="E9" s="69">
        <f aca="true" t="shared" si="0" ref="E9:E32">IF($D9=0,"",IF($C9/$D9&gt;=$G$6,$C9-ROUND($G$6*$D9,0),""))</f>
      </c>
      <c r="F9" s="68">
        <f>IF(OR($E9="",$E9=0),"",$E9/$E$33)</f>
      </c>
      <c r="G9" s="69">
        <f aca="true" t="shared" si="1" ref="G9:G32">IF($D9=0,"",IF($C9/$D9&lt;$G$6,$C9-ROUND($G$6*$D9,0),""))</f>
        <v>-42</v>
      </c>
      <c r="H9" s="68">
        <f>IF($G9="","",$G9/$G$33)</f>
        <v>0.07473309608540925</v>
      </c>
      <c r="I9" s="68"/>
      <c r="J9" s="68"/>
      <c r="K9" s="89">
        <f ca="1">OFFSET(DATA!$A$5,$G$5+LOOK!$R$3*60+LOOK!$E$3*120,LN!K$8)</f>
        <v>2237</v>
      </c>
      <c r="L9" s="89">
        <f ca="1">OFFSET(DATA!$A$5,$G$5+LOOK!$R$3*60+LOOK!$E$3*120,LN!L$8)</f>
        <v>2022</v>
      </c>
      <c r="M9" s="89">
        <f ca="1">OFFSET(DATA!$A$5,$G$5+LOOK!$R$3*60+LOOK!$E$3*120,LN!M$8)</f>
        <v>1591</v>
      </c>
      <c r="N9" s="89">
        <f ca="1">OFFSET(DATA!$A$5,$G$5+LOOK!$R$3*60+LOOK!$E$3*120,LN!N$8)</f>
        <v>1625</v>
      </c>
      <c r="O9" s="89">
        <f ca="1">OFFSET(DATA!$A$5,$G$5+LOOK!$R$3*60+LOOK!$E$3*120,LN!O$8)</f>
        <v>1551</v>
      </c>
      <c r="P9" s="89">
        <f ca="1">OFFSET(DATA!$A$5,$G$5+LOOK!$R$3*60+LOOK!$E$3*120,LN!P$8)</f>
        <v>1651</v>
      </c>
      <c r="Q9" s="89">
        <f ca="1">OFFSET(DATA!$A$5,$G$5+LOOK!$R$3*60+LOOK!$E$3*120,LN!Q$8)</f>
        <v>1633</v>
      </c>
      <c r="R9" s="89">
        <f ca="1">OFFSET(DATA!$A$5,$G$5+LOOK!$R$3*60+LOOK!$E$3*120,LN!R$8)</f>
        <v>1554</v>
      </c>
      <c r="S9" s="89">
        <f ca="1">OFFSET(DATA!$A$5,$G$5+LOOK!$R$3*60+LOOK!$E$3*120,LN!S$8)</f>
        <v>1453</v>
      </c>
      <c r="T9" s="89">
        <f ca="1">OFFSET(DATA!$A$5,$G$5+LOOK!$R$3*60+LOOK!$E$3*120,LN!T$8)</f>
        <v>1419</v>
      </c>
      <c r="U9" s="89">
        <f ca="1">OFFSET(DATA!$A$5,$G$5+LOOK!$R$3*60+LOOK!$E$3*120,LN!U$8)</f>
        <v>1494</v>
      </c>
      <c r="V9" s="89">
        <f ca="1">OFFSET(DATA!$A$5,$G$5+LOOK!$R$3*60+LOOK!$E$3*120,LN!V$8)</f>
        <v>1485</v>
      </c>
    </row>
    <row r="10" spans="2:22" ht="11.25">
      <c r="B10" s="2">
        <v>2</v>
      </c>
      <c r="C10" s="69">
        <f ca="1">OFFSET(DATA!$A$5,$B10+LOOK!$R$3*60+LOOK!$E$3*120,LOOK!$C$3)</f>
        <v>4</v>
      </c>
      <c r="D10" s="69">
        <f ca="1">OFFSET(DATA!$A$32,$B10+LOOK!$R$3*60+LOOK!$E$3*120,LOOK!$C$3)</f>
        <v>46</v>
      </c>
      <c r="E10" s="69">
        <f t="shared" si="0"/>
      </c>
      <c r="F10" s="68">
        <f aca="true" t="shared" si="2" ref="F10:F32">IF(OR($E10="",$E10=0),"",$E10/$E$33)</f>
      </c>
      <c r="G10" s="69">
        <f t="shared" si="1"/>
        <v>-19</v>
      </c>
      <c r="H10" s="68">
        <f aca="true" t="shared" si="3" ref="H10:H32">IF($G10="","",$G10/$G$33)</f>
        <v>0.033807829181494664</v>
      </c>
      <c r="I10" s="68"/>
      <c r="J10" s="68"/>
      <c r="K10" s="89">
        <f ca="1">OFFSET(DATA!$A$32,$G$5+LOOK!$R$3*60+LOOK!$E$3*120,LN!K$8)</f>
        <v>5830</v>
      </c>
      <c r="L10" s="89">
        <f ca="1">OFFSET(DATA!$A$32,$G$5+LOOK!$R$3*60+LOOK!$E$3*120,LN!L$8)</f>
        <v>5592</v>
      </c>
      <c r="M10" s="89">
        <f ca="1">OFFSET(DATA!$A$32,$G$5+LOOK!$R$3*60+LOOK!$E$3*120,LN!M$8)</f>
        <v>4476</v>
      </c>
      <c r="N10" s="89">
        <f ca="1">OFFSET(DATA!$A$32,$G$5+LOOK!$R$3*60+LOOK!$E$3*120,LN!N$8)</f>
        <v>4417</v>
      </c>
      <c r="O10" s="89">
        <f ca="1">OFFSET(DATA!$A$32,$G$5+LOOK!$R$3*60+LOOK!$E$3*120,LN!O$8)</f>
        <v>4221</v>
      </c>
      <c r="P10" s="89">
        <f ca="1">OFFSET(DATA!$A$32,$G$5+LOOK!$R$3*60+LOOK!$E$3*120,LN!P$8)</f>
        <v>4372</v>
      </c>
      <c r="Q10" s="89">
        <f ca="1">OFFSET(DATA!$A$32,$G$5+LOOK!$R$3*60+LOOK!$E$3*120,LN!Q$8)</f>
        <v>4085</v>
      </c>
      <c r="R10" s="89">
        <f ca="1">OFFSET(DATA!$A$32,$G$5+LOOK!$R$3*60+LOOK!$E$3*120,LN!R$8)</f>
        <v>3773</v>
      </c>
      <c r="S10" s="89">
        <f ca="1">OFFSET(DATA!$A$32,$G$5+LOOK!$R$3*60+LOOK!$E$3*120,LN!S$8)</f>
        <v>3856</v>
      </c>
      <c r="T10" s="89">
        <f ca="1">OFFSET(DATA!$A$32,$G$5+LOOK!$R$3*60+LOOK!$E$3*120,LN!T$8)</f>
        <v>3845</v>
      </c>
      <c r="U10" s="89">
        <f ca="1">OFFSET(DATA!$A$32,$G$5+LOOK!$R$3*60+LOOK!$E$3*120,LN!U$8)</f>
        <v>3879</v>
      </c>
      <c r="V10" s="89">
        <f ca="1">OFFSET(DATA!$A$32,$G$5+LOOK!$R$3*60+LOOK!$E$3*120,LN!V$8)</f>
        <v>3990</v>
      </c>
    </row>
    <row r="11" spans="2:22" ht="11.25">
      <c r="B11" s="2">
        <v>3</v>
      </c>
      <c r="C11" s="69">
        <f ca="1">OFFSET(DATA!$A$5,$B11+LOOK!$R$3*60+LOOK!$E$3*120,LOOK!$C$3)</f>
        <v>3</v>
      </c>
      <c r="D11" s="69">
        <f ca="1">OFFSET(DATA!$A$32,$B11+LOOK!$R$3*60+LOOK!$E$3*120,LOOK!$C$3)</f>
        <v>29</v>
      </c>
      <c r="E11" s="69">
        <f t="shared" si="0"/>
      </c>
      <c r="F11" s="68">
        <f t="shared" si="2"/>
      </c>
      <c r="G11" s="69">
        <f t="shared" si="1"/>
        <v>-12</v>
      </c>
      <c r="H11" s="68">
        <f t="shared" si="3"/>
        <v>0.021352313167259787</v>
      </c>
      <c r="I11" s="68"/>
      <c r="J11" s="68"/>
      <c r="K11" s="18">
        <f>IF(K$10&gt;0,K$9/K$10,"-")</f>
        <v>0.383704974271012</v>
      </c>
      <c r="L11" s="18">
        <f aca="true" t="shared" si="4" ref="L11:V11">IF(L$10&gt;0,L$9/L$10,"-")</f>
        <v>0.361587982832618</v>
      </c>
      <c r="M11" s="18">
        <f t="shared" si="4"/>
        <v>0.35545129579982127</v>
      </c>
      <c r="N11" s="18">
        <f t="shared" si="4"/>
        <v>0.3678967625084899</v>
      </c>
      <c r="O11" s="18">
        <f t="shared" si="4"/>
        <v>0.3674484719260839</v>
      </c>
      <c r="P11" s="18">
        <f t="shared" si="4"/>
        <v>0.37763037511436415</v>
      </c>
      <c r="Q11" s="18">
        <f t="shared" si="4"/>
        <v>0.3997552019583843</v>
      </c>
      <c r="R11" s="18">
        <f t="shared" si="4"/>
        <v>0.41187384044526903</v>
      </c>
      <c r="S11" s="18">
        <f t="shared" si="4"/>
        <v>0.37681535269709543</v>
      </c>
      <c r="T11" s="18">
        <f t="shared" si="4"/>
        <v>0.3690507152145644</v>
      </c>
      <c r="U11" s="18">
        <f t="shared" si="4"/>
        <v>0.3851508120649652</v>
      </c>
      <c r="V11" s="18">
        <f t="shared" si="4"/>
        <v>0.37218045112781956</v>
      </c>
    </row>
    <row r="12" spans="2:22" ht="11.25">
      <c r="B12" s="2">
        <v>4</v>
      </c>
      <c r="C12" s="69">
        <f ca="1">OFFSET(DATA!$A$5,$B12+LOOK!$R$3*60+LOOK!$E$3*120,LOOK!$C$3)</f>
        <v>4</v>
      </c>
      <c r="D12" s="69">
        <f ca="1">OFFSET(DATA!$A$32,$B12+LOOK!$R$3*60+LOOK!$E$3*120,LOOK!$C$3)</f>
        <v>45</v>
      </c>
      <c r="E12" s="69">
        <f t="shared" si="0"/>
      </c>
      <c r="F12" s="68">
        <f t="shared" si="2"/>
      </c>
      <c r="G12" s="69">
        <f t="shared" si="1"/>
        <v>-19</v>
      </c>
      <c r="H12" s="68">
        <f t="shared" si="3"/>
        <v>0.033807829181494664</v>
      </c>
      <c r="I12" s="68"/>
      <c r="J12" s="68"/>
      <c r="K12" s="90" t="str">
        <f aca="true" t="shared" si="5" ref="K12:V12">IF(K$10=0,"-",IF(K$9/K$10&gt;=$G$6,K$9-ROUND($G$6*K$10,0),"-"))</f>
        <v>-</v>
      </c>
      <c r="L12" s="90" t="str">
        <f t="shared" si="5"/>
        <v>-</v>
      </c>
      <c r="M12" s="90" t="str">
        <f t="shared" si="5"/>
        <v>-</v>
      </c>
      <c r="N12" s="90" t="str">
        <f t="shared" si="5"/>
        <v>-</v>
      </c>
      <c r="O12" s="90" t="str">
        <f t="shared" si="5"/>
        <v>-</v>
      </c>
      <c r="P12" s="90" t="str">
        <f t="shared" si="5"/>
        <v>-</v>
      </c>
      <c r="Q12" s="90" t="str">
        <f t="shared" si="5"/>
        <v>-</v>
      </c>
      <c r="R12" s="90" t="str">
        <f t="shared" si="5"/>
        <v>-</v>
      </c>
      <c r="S12" s="90" t="str">
        <f t="shared" si="5"/>
        <v>-</v>
      </c>
      <c r="T12" s="90" t="str">
        <f t="shared" si="5"/>
        <v>-</v>
      </c>
      <c r="U12" s="90" t="str">
        <f t="shared" si="5"/>
        <v>-</v>
      </c>
      <c r="V12" s="90" t="str">
        <f t="shared" si="5"/>
        <v>-</v>
      </c>
    </row>
    <row r="13" spans="2:22" ht="11.25">
      <c r="B13" s="2">
        <v>5</v>
      </c>
      <c r="C13" s="69">
        <f ca="1">OFFSET(DATA!$A$5,$B13+LOOK!$R$3*60+LOOK!$E$3*120,LOOK!$C$3)</f>
        <v>60</v>
      </c>
      <c r="D13" s="69">
        <f ca="1">OFFSET(DATA!$A$32,$B13+LOOK!$R$3*60+LOOK!$E$3*120,LOOK!$C$3)</f>
        <v>134</v>
      </c>
      <c r="E13" s="69">
        <f t="shared" si="0"/>
      </c>
      <c r="F13" s="68">
        <f t="shared" si="2"/>
      </c>
      <c r="G13" s="69">
        <f t="shared" si="1"/>
        <v>-7</v>
      </c>
      <c r="H13" s="68">
        <f t="shared" si="3"/>
        <v>0.012455516014234875</v>
      </c>
      <c r="I13" s="68"/>
      <c r="J13" s="68"/>
      <c r="K13" s="90">
        <f aca="true" t="shared" si="6" ref="K13:V13">IF(K$10=0,"-",IF(K$9/K$10&lt;$G$6,K$9-ROUND($G$6*K$10,0),"-"))</f>
        <v>-678</v>
      </c>
      <c r="L13" s="90">
        <f t="shared" si="6"/>
        <v>-774</v>
      </c>
      <c r="M13" s="90">
        <f t="shared" si="6"/>
        <v>-647</v>
      </c>
      <c r="N13" s="90">
        <f t="shared" si="6"/>
        <v>-584</v>
      </c>
      <c r="O13" s="90">
        <f t="shared" si="6"/>
        <v>-560</v>
      </c>
      <c r="P13" s="90">
        <f t="shared" si="6"/>
        <v>-535</v>
      </c>
      <c r="Q13" s="90">
        <f t="shared" si="6"/>
        <v>-410</v>
      </c>
      <c r="R13" s="90">
        <f t="shared" si="6"/>
        <v>-333</v>
      </c>
      <c r="S13" s="90">
        <f t="shared" si="6"/>
        <v>-475</v>
      </c>
      <c r="T13" s="90">
        <f t="shared" si="6"/>
        <v>-504</v>
      </c>
      <c r="U13" s="90">
        <f t="shared" si="6"/>
        <v>-446</v>
      </c>
      <c r="V13" s="90">
        <f t="shared" si="6"/>
        <v>-510</v>
      </c>
    </row>
    <row r="14" spans="2:10" ht="11.25">
      <c r="B14" s="2">
        <v>6</v>
      </c>
      <c r="C14" s="69">
        <f ca="1">OFFSET(DATA!$A$5,$B14+LOOK!$R$3*60+LOOK!$E$3*120,LOOK!$C$3)</f>
        <v>2</v>
      </c>
      <c r="D14" s="69">
        <f ca="1">OFFSET(DATA!$A$32,$B14+LOOK!$R$3*60+LOOK!$E$3*120,LOOK!$C$3)</f>
        <v>17</v>
      </c>
      <c r="E14" s="69">
        <f t="shared" si="0"/>
      </c>
      <c r="F14" s="68">
        <f t="shared" si="2"/>
      </c>
      <c r="G14" s="69">
        <f t="shared" si="1"/>
        <v>-7</v>
      </c>
      <c r="H14" s="68">
        <f t="shared" si="3"/>
        <v>0.012455516014234875</v>
      </c>
      <c r="I14" s="68"/>
      <c r="J14" s="68"/>
    </row>
    <row r="15" spans="2:22" ht="11.25">
      <c r="B15" s="2">
        <v>7</v>
      </c>
      <c r="C15" s="69">
        <f ca="1">OFFSET(DATA!$A$5,$B15+LOOK!$R$3*60+LOOK!$E$3*120,LOOK!$C$3)</f>
        <v>6</v>
      </c>
      <c r="D15" s="69">
        <f ca="1">OFFSET(DATA!$A$32,$B15+LOOK!$R$3*60+LOOK!$E$3*120,LOOK!$C$3)</f>
        <v>36</v>
      </c>
      <c r="E15" s="69">
        <f t="shared" si="0"/>
      </c>
      <c r="F15" s="68">
        <f t="shared" si="2"/>
      </c>
      <c r="G15" s="69">
        <f t="shared" si="1"/>
        <v>-12</v>
      </c>
      <c r="H15" s="68">
        <f t="shared" si="3"/>
        <v>0.021352313167259787</v>
      </c>
      <c r="I15" s="68"/>
      <c r="J15" s="68"/>
      <c r="K15" s="91">
        <f>$G$6</f>
        <v>0.5</v>
      </c>
      <c r="L15" s="91">
        <f aca="true" t="shared" si="7" ref="L15:V15">$G$6</f>
        <v>0.5</v>
      </c>
      <c r="M15" s="91">
        <f t="shared" si="7"/>
        <v>0.5</v>
      </c>
      <c r="N15" s="91">
        <f t="shared" si="7"/>
        <v>0.5</v>
      </c>
      <c r="O15" s="91">
        <f t="shared" si="7"/>
        <v>0.5</v>
      </c>
      <c r="P15" s="91">
        <f t="shared" si="7"/>
        <v>0.5</v>
      </c>
      <c r="Q15" s="91">
        <f t="shared" si="7"/>
        <v>0.5</v>
      </c>
      <c r="R15" s="91">
        <f t="shared" si="7"/>
        <v>0.5</v>
      </c>
      <c r="S15" s="91">
        <f t="shared" si="7"/>
        <v>0.5</v>
      </c>
      <c r="T15" s="91">
        <f t="shared" si="7"/>
        <v>0.5</v>
      </c>
      <c r="U15" s="91">
        <f t="shared" si="7"/>
        <v>0.5</v>
      </c>
      <c r="V15" s="91">
        <f t="shared" si="7"/>
        <v>0.5</v>
      </c>
    </row>
    <row r="16" spans="2:10" ht="11.25">
      <c r="B16" s="2">
        <v>8</v>
      </c>
      <c r="C16" s="69">
        <f ca="1">OFFSET(DATA!$A$5,$B16+LOOK!$R$3*60+LOOK!$E$3*120,LOOK!$C$3)</f>
        <v>116</v>
      </c>
      <c r="D16" s="69">
        <f ca="1">OFFSET(DATA!$A$32,$B16+LOOK!$R$3*60+LOOK!$E$3*120,LOOK!$C$3)</f>
        <v>435</v>
      </c>
      <c r="E16" s="69">
        <f t="shared" si="0"/>
      </c>
      <c r="F16" s="68">
        <f t="shared" si="2"/>
      </c>
      <c r="G16" s="69">
        <f t="shared" si="1"/>
        <v>-102</v>
      </c>
      <c r="H16" s="68">
        <f t="shared" si="3"/>
        <v>0.18149466192170818</v>
      </c>
      <c r="I16" s="68"/>
      <c r="J16" s="68"/>
    </row>
    <row r="17" spans="2:10" ht="11.25">
      <c r="B17" s="2">
        <v>9</v>
      </c>
      <c r="C17" s="69">
        <f ca="1">OFFSET(DATA!$A$5,$B17+LOOK!$R$3*60+LOOK!$E$3*120,LOOK!$C$3)</f>
        <v>22</v>
      </c>
      <c r="D17" s="69">
        <f ca="1">OFFSET(DATA!$A$32,$B17+LOOK!$R$3*60+LOOK!$E$3*120,LOOK!$C$3)</f>
        <v>84</v>
      </c>
      <c r="E17" s="69">
        <f t="shared" si="0"/>
      </c>
      <c r="F17" s="68">
        <f t="shared" si="2"/>
      </c>
      <c r="G17" s="69">
        <f t="shared" si="1"/>
        <v>-20</v>
      </c>
      <c r="H17" s="68">
        <f t="shared" si="3"/>
        <v>0.03558718861209965</v>
      </c>
      <c r="I17" s="68"/>
      <c r="J17" s="68"/>
    </row>
    <row r="18" spans="2:11" ht="11.25">
      <c r="B18" s="2">
        <v>10</v>
      </c>
      <c r="C18" s="69">
        <f ca="1">OFFSET(DATA!$A$5,$B18+LOOK!$R$3*60+LOOK!$E$3*120,LOOK!$C$3)</f>
        <v>40</v>
      </c>
      <c r="D18" s="69">
        <f ca="1">OFFSET(DATA!$A$32,$B18+LOOK!$R$3*60+LOOK!$E$3*120,LOOK!$C$3)</f>
        <v>111</v>
      </c>
      <c r="E18" s="69">
        <f t="shared" si="0"/>
      </c>
      <c r="F18" s="68">
        <f t="shared" si="2"/>
      </c>
      <c r="G18" s="69">
        <f t="shared" si="1"/>
        <v>-16</v>
      </c>
      <c r="H18" s="68">
        <f t="shared" si="3"/>
        <v>0.028469750889679714</v>
      </c>
      <c r="I18" s="68"/>
      <c r="J18" s="68"/>
      <c r="K18" s="20" t="s">
        <v>84</v>
      </c>
    </row>
    <row r="19" spans="2:22" ht="11.25">
      <c r="B19" s="2">
        <v>11</v>
      </c>
      <c r="C19" s="69">
        <f ca="1">OFFSET(DATA!$A$5,$B19+LOOK!$R$3*60+LOOK!$E$3*120,LOOK!$C$3)</f>
        <v>136</v>
      </c>
      <c r="D19" s="69">
        <f ca="1">OFFSET(DATA!$A$32,$B19+LOOK!$R$3*60+LOOK!$E$3*120,LOOK!$C$3)</f>
        <v>257</v>
      </c>
      <c r="E19" s="69">
        <f t="shared" si="0"/>
        <v>7</v>
      </c>
      <c r="F19" s="68">
        <f t="shared" si="2"/>
        <v>0.15217391304347827</v>
      </c>
      <c r="G19" s="69">
        <f t="shared" si="1"/>
      </c>
      <c r="H19" s="68">
        <f t="shared" si="3"/>
      </c>
      <c r="I19" s="68"/>
      <c r="J19" s="68"/>
      <c r="K19" s="89">
        <f ca="1">OFFSET(DATA!$A$5,25+LOOK!$R$3*60+LOOK!$E$3*120,LN!K$8)</f>
        <v>2237</v>
      </c>
      <c r="L19" s="89">
        <f ca="1">OFFSET(DATA!$A$5,25+LOOK!$R$3*60+LOOK!$E$3*120,LN!L$8)</f>
        <v>2022</v>
      </c>
      <c r="M19" s="89">
        <f ca="1">OFFSET(DATA!$A$5,25+LOOK!$R$3*60+LOOK!$E$3*120,LN!M$8)</f>
        <v>1591</v>
      </c>
      <c r="N19" s="89">
        <f ca="1">OFFSET(DATA!$A$5,25+LOOK!$R$3*60+LOOK!$E$3*120,LN!N$8)</f>
        <v>1625</v>
      </c>
      <c r="O19" s="89">
        <f ca="1">OFFSET(DATA!$A$5,25+LOOK!$R$3*60+LOOK!$E$3*120,LN!O$8)</f>
        <v>1551</v>
      </c>
      <c r="P19" s="89">
        <f ca="1">OFFSET(DATA!$A$5,25+LOOK!$R$3*60+LOOK!$E$3*120,LN!P$8)</f>
        <v>1651</v>
      </c>
      <c r="Q19" s="89">
        <f ca="1">OFFSET(DATA!$A$5,25+LOOK!$R$3*60+LOOK!$E$3*120,LN!Q$8)</f>
        <v>1633</v>
      </c>
      <c r="R19" s="89">
        <f ca="1">OFFSET(DATA!$A$5,25+LOOK!$R$3*60+LOOK!$E$3*120,LN!R$8)</f>
        <v>1554</v>
      </c>
      <c r="S19" s="89">
        <f ca="1">OFFSET(DATA!$A$5,25+LOOK!$R$3*60+LOOK!$E$3*120,LN!S$8)</f>
        <v>1453</v>
      </c>
      <c r="T19" s="89">
        <f ca="1">OFFSET(DATA!$A$5,25+LOOK!$R$3*60+LOOK!$E$3*120,LN!T$8)</f>
        <v>1419</v>
      </c>
      <c r="U19" s="89">
        <f ca="1">OFFSET(DATA!$A$5,25+LOOK!$R$3*60+LOOK!$E$3*120,LN!U$8)</f>
        <v>1494</v>
      </c>
      <c r="V19" s="89">
        <f ca="1">OFFSET(DATA!$A$5,25+LOOK!$R$3*60+LOOK!$E$3*120,LN!V$8)</f>
        <v>1485</v>
      </c>
    </row>
    <row r="20" spans="2:22" ht="11.25">
      <c r="B20" s="2">
        <v>12</v>
      </c>
      <c r="C20" s="69">
        <f ca="1">OFFSET(DATA!$A$5,$B20+LOOK!$R$3*60+LOOK!$E$3*120,LOOK!$C$3)</f>
        <v>228</v>
      </c>
      <c r="D20" s="69">
        <f ca="1">OFFSET(DATA!$A$32,$B20+LOOK!$R$3*60+LOOK!$E$3*120,LOOK!$C$3)</f>
        <v>504</v>
      </c>
      <c r="E20" s="69">
        <f t="shared" si="0"/>
      </c>
      <c r="F20" s="68">
        <f t="shared" si="2"/>
      </c>
      <c r="G20" s="69">
        <f t="shared" si="1"/>
        <v>-24</v>
      </c>
      <c r="H20" s="68">
        <f t="shared" si="3"/>
        <v>0.042704626334519574</v>
      </c>
      <c r="I20" s="68"/>
      <c r="J20" s="68"/>
      <c r="K20" s="89">
        <f ca="1">OFFSET(DATA!$A$32,25+LOOK!$R$3*60+LOOK!$E$3*120,LN!K$8)</f>
        <v>5830</v>
      </c>
      <c r="L20" s="89">
        <f ca="1">OFFSET(DATA!$A$32,25+LOOK!$R$3*60+LOOK!$E$3*120,LN!L$8)</f>
        <v>5592</v>
      </c>
      <c r="M20" s="89">
        <f ca="1">OFFSET(DATA!$A$32,25+LOOK!$R$3*60+LOOK!$E$3*120,LN!M$8)</f>
        <v>4476</v>
      </c>
      <c r="N20" s="89">
        <f ca="1">OFFSET(DATA!$A$32,25+LOOK!$R$3*60+LOOK!$E$3*120,LN!N$8)</f>
        <v>4417</v>
      </c>
      <c r="O20" s="89">
        <f ca="1">OFFSET(DATA!$A$32,25+LOOK!$R$3*60+LOOK!$E$3*120,LN!O$8)</f>
        <v>4221</v>
      </c>
      <c r="P20" s="89">
        <f ca="1">OFFSET(DATA!$A$32,25+LOOK!$R$3*60+LOOK!$E$3*120,LN!P$8)</f>
        <v>4372</v>
      </c>
      <c r="Q20" s="89">
        <f ca="1">OFFSET(DATA!$A$32,25+LOOK!$R$3*60+LOOK!$E$3*120,LN!Q$8)</f>
        <v>4085</v>
      </c>
      <c r="R20" s="89">
        <f ca="1">OFFSET(DATA!$A$32,25+LOOK!$R$3*60+LOOK!$E$3*120,LN!R$8)</f>
        <v>3773</v>
      </c>
      <c r="S20" s="89">
        <f ca="1">OFFSET(DATA!$A$32,25+LOOK!$R$3*60+LOOK!$E$3*120,LN!S$8)</f>
        <v>3856</v>
      </c>
      <c r="T20" s="89">
        <f ca="1">OFFSET(DATA!$A$32,25+LOOK!$R$3*60+LOOK!$E$3*120,LN!T$8)</f>
        <v>3845</v>
      </c>
      <c r="U20" s="89">
        <f ca="1">OFFSET(DATA!$A$32,25+LOOK!$R$3*60+LOOK!$E$3*120,LN!U$8)</f>
        <v>3879</v>
      </c>
      <c r="V20" s="89">
        <f ca="1">OFFSET(DATA!$A$32,25+LOOK!$R$3*60+LOOK!$E$3*120,LN!V$8)</f>
        <v>3990</v>
      </c>
    </row>
    <row r="21" spans="2:22" ht="11.25">
      <c r="B21" s="2">
        <v>13</v>
      </c>
      <c r="C21" s="69">
        <f ca="1">OFFSET(DATA!$A$5,$B21+LOOK!$R$3*60+LOOK!$E$3*120,LOOK!$C$3)</f>
        <v>18</v>
      </c>
      <c r="D21" s="69">
        <f ca="1">OFFSET(DATA!$A$32,$B21+LOOK!$R$3*60+LOOK!$E$3*120,LOOK!$C$3)</f>
        <v>68</v>
      </c>
      <c r="E21" s="69">
        <f t="shared" si="0"/>
      </c>
      <c r="F21" s="68">
        <f t="shared" si="2"/>
      </c>
      <c r="G21" s="69">
        <f t="shared" si="1"/>
        <v>-16</v>
      </c>
      <c r="H21" s="68">
        <f t="shared" si="3"/>
        <v>0.028469750889679714</v>
      </c>
      <c r="I21" s="68"/>
      <c r="J21" s="68"/>
      <c r="K21" s="18">
        <f>IF(K$20&gt;0,K$19/K$20,"-")</f>
        <v>0.383704974271012</v>
      </c>
      <c r="L21" s="18">
        <f aca="true" t="shared" si="8" ref="L21:V21">IF(L$20&gt;0,L$19/L$20,"-")</f>
        <v>0.361587982832618</v>
      </c>
      <c r="M21" s="18">
        <f t="shared" si="8"/>
        <v>0.35545129579982127</v>
      </c>
      <c r="N21" s="18">
        <f t="shared" si="8"/>
        <v>0.3678967625084899</v>
      </c>
      <c r="O21" s="18">
        <f t="shared" si="8"/>
        <v>0.3674484719260839</v>
      </c>
      <c r="P21" s="18">
        <f t="shared" si="8"/>
        <v>0.37763037511436415</v>
      </c>
      <c r="Q21" s="18">
        <f t="shared" si="8"/>
        <v>0.3997552019583843</v>
      </c>
      <c r="R21" s="18">
        <f t="shared" si="8"/>
        <v>0.41187384044526903</v>
      </c>
      <c r="S21" s="18">
        <f t="shared" si="8"/>
        <v>0.37681535269709543</v>
      </c>
      <c r="T21" s="18">
        <f t="shared" si="8"/>
        <v>0.3690507152145644</v>
      </c>
      <c r="U21" s="18">
        <f t="shared" si="8"/>
        <v>0.3851508120649652</v>
      </c>
      <c r="V21" s="18">
        <f t="shared" si="8"/>
        <v>0.37218045112781956</v>
      </c>
    </row>
    <row r="22" spans="2:22" ht="11.25">
      <c r="B22" s="2">
        <v>14</v>
      </c>
      <c r="C22" s="69">
        <f ca="1">OFFSET(DATA!$A$5,$B22+LOOK!$R$3*60+LOOK!$E$3*120,LOOK!$C$3)</f>
        <v>78</v>
      </c>
      <c r="D22" s="69">
        <f ca="1">OFFSET(DATA!$A$32,$B22+LOOK!$R$3*60+LOOK!$E$3*120,LOOK!$C$3)</f>
        <v>173</v>
      </c>
      <c r="E22" s="69">
        <f t="shared" si="0"/>
      </c>
      <c r="F22" s="68">
        <f t="shared" si="2"/>
      </c>
      <c r="G22" s="69">
        <f t="shared" si="1"/>
        <v>-9</v>
      </c>
      <c r="H22" s="68">
        <f t="shared" si="3"/>
        <v>0.01601423487544484</v>
      </c>
      <c r="I22" s="68"/>
      <c r="J22" s="68"/>
      <c r="K22" s="90" t="str">
        <f>IF(K$20=0,"-",IF(K$19/K$20&gt;=$G$6,K$19-ROUND($G$6*K$20,0),"-"))</f>
        <v>-</v>
      </c>
      <c r="L22" s="90" t="str">
        <f aca="true" t="shared" si="9" ref="L22:V22">IF(L$20=0,"-",IF(L$19/L$20&gt;=$G$6,L$19-ROUND($G$6*L$20,0),"-"))</f>
        <v>-</v>
      </c>
      <c r="M22" s="90" t="str">
        <f t="shared" si="9"/>
        <v>-</v>
      </c>
      <c r="N22" s="90" t="str">
        <f t="shared" si="9"/>
        <v>-</v>
      </c>
      <c r="O22" s="90" t="str">
        <f t="shared" si="9"/>
        <v>-</v>
      </c>
      <c r="P22" s="90" t="str">
        <f t="shared" si="9"/>
        <v>-</v>
      </c>
      <c r="Q22" s="90" t="str">
        <f t="shared" si="9"/>
        <v>-</v>
      </c>
      <c r="R22" s="90" t="str">
        <f t="shared" si="9"/>
        <v>-</v>
      </c>
      <c r="S22" s="90" t="str">
        <f t="shared" si="9"/>
        <v>-</v>
      </c>
      <c r="T22" s="90" t="str">
        <f t="shared" si="9"/>
        <v>-</v>
      </c>
      <c r="U22" s="90" t="str">
        <f t="shared" si="9"/>
        <v>-</v>
      </c>
      <c r="V22" s="90" t="str">
        <f t="shared" si="9"/>
        <v>-</v>
      </c>
    </row>
    <row r="23" spans="2:22" ht="11.25">
      <c r="B23" s="2">
        <v>15</v>
      </c>
      <c r="C23" s="69">
        <f ca="1">OFFSET(DATA!$A$5,$B23+LOOK!$R$3*60+LOOK!$E$3*120,LOOK!$C$3)</f>
        <v>83</v>
      </c>
      <c r="D23" s="69">
        <f ca="1">OFFSET(DATA!$A$32,$B23+LOOK!$R$3*60+LOOK!$E$3*120,LOOK!$C$3)</f>
        <v>250</v>
      </c>
      <c r="E23" s="69">
        <f t="shared" si="0"/>
      </c>
      <c r="F23" s="68">
        <f t="shared" si="2"/>
      </c>
      <c r="G23" s="69">
        <f t="shared" si="1"/>
        <v>-42</v>
      </c>
      <c r="H23" s="68">
        <f t="shared" si="3"/>
        <v>0.07473309608540925</v>
      </c>
      <c r="I23" s="68"/>
      <c r="J23" s="68"/>
      <c r="K23" s="90">
        <f>IF(K$20=0,"-",IF(K$19/K$20&lt;$G$6,K$19-ROUND($G$6*K$20,0),"-"))</f>
        <v>-678</v>
      </c>
      <c r="L23" s="90">
        <f aca="true" t="shared" si="10" ref="L23:V23">IF(L$20=0,"-",IF(L$19/L$20&lt;$G$6,L$19-ROUND($G$6*L$20,0),"-"))</f>
        <v>-774</v>
      </c>
      <c r="M23" s="90">
        <f t="shared" si="10"/>
        <v>-647</v>
      </c>
      <c r="N23" s="90">
        <f t="shared" si="10"/>
        <v>-584</v>
      </c>
      <c r="O23" s="90">
        <f t="shared" si="10"/>
        <v>-560</v>
      </c>
      <c r="P23" s="90">
        <f t="shared" si="10"/>
        <v>-535</v>
      </c>
      <c r="Q23" s="90">
        <f t="shared" si="10"/>
        <v>-410</v>
      </c>
      <c r="R23" s="90">
        <f t="shared" si="10"/>
        <v>-333</v>
      </c>
      <c r="S23" s="90">
        <f t="shared" si="10"/>
        <v>-475</v>
      </c>
      <c r="T23" s="90">
        <f t="shared" si="10"/>
        <v>-504</v>
      </c>
      <c r="U23" s="90">
        <f t="shared" si="10"/>
        <v>-446</v>
      </c>
      <c r="V23" s="90">
        <f t="shared" si="10"/>
        <v>-510</v>
      </c>
    </row>
    <row r="24" spans="2:10" ht="11.25">
      <c r="B24" s="2">
        <v>16</v>
      </c>
      <c r="C24" s="69">
        <f ca="1">OFFSET(DATA!$A$5,$B24+LOOK!$R$3*60+LOOK!$E$3*120,LOOK!$C$3)</f>
        <v>94</v>
      </c>
      <c r="D24" s="69">
        <f ca="1">OFFSET(DATA!$A$32,$B24+LOOK!$R$3*60+LOOK!$E$3*120,LOOK!$C$3)</f>
        <v>178</v>
      </c>
      <c r="E24" s="69">
        <f t="shared" si="0"/>
        <v>5</v>
      </c>
      <c r="F24" s="68">
        <f t="shared" si="2"/>
        <v>0.10869565217391304</v>
      </c>
      <c r="G24" s="69">
        <f t="shared" si="1"/>
      </c>
      <c r="H24" s="68">
        <f t="shared" si="3"/>
      </c>
      <c r="I24" s="68"/>
      <c r="J24" s="68"/>
    </row>
    <row r="25" spans="2:10" ht="11.25">
      <c r="B25" s="2">
        <v>17</v>
      </c>
      <c r="C25" s="69">
        <f ca="1">OFFSET(DATA!$A$5,$B25+LOOK!$R$3*60+LOOK!$E$3*120,LOOK!$C$3)</f>
        <v>75</v>
      </c>
      <c r="D25" s="69">
        <f ca="1">OFFSET(DATA!$A$32,$B25+LOOK!$R$3*60+LOOK!$E$3*120,LOOK!$C$3)</f>
        <v>189</v>
      </c>
      <c r="E25" s="69">
        <f t="shared" si="0"/>
      </c>
      <c r="F25" s="68">
        <f t="shared" si="2"/>
      </c>
      <c r="G25" s="69">
        <f t="shared" si="1"/>
        <v>-20</v>
      </c>
      <c r="H25" s="68">
        <f t="shared" si="3"/>
        <v>0.03558718861209965</v>
      </c>
      <c r="I25" s="68"/>
      <c r="J25" s="68"/>
    </row>
    <row r="26" spans="2:10" ht="11.25">
      <c r="B26" s="2">
        <v>18</v>
      </c>
      <c r="C26" s="69">
        <f ca="1">OFFSET(DATA!$A$5,$B26+LOOK!$R$3*60+LOOK!$E$3*120,LOOK!$C$3)</f>
        <v>31</v>
      </c>
      <c r="D26" s="69">
        <f ca="1">OFFSET(DATA!$A$32,$B26+LOOK!$R$3*60+LOOK!$E$3*120,LOOK!$C$3)</f>
        <v>90</v>
      </c>
      <c r="E26" s="69">
        <f t="shared" si="0"/>
      </c>
      <c r="F26" s="68">
        <f t="shared" si="2"/>
      </c>
      <c r="G26" s="69">
        <f t="shared" si="1"/>
        <v>-14</v>
      </c>
      <c r="H26" s="68">
        <f t="shared" si="3"/>
        <v>0.02491103202846975</v>
      </c>
      <c r="I26" s="68"/>
      <c r="J26" s="68"/>
    </row>
    <row r="27" spans="2:10" ht="11.25">
      <c r="B27" s="2">
        <v>19</v>
      </c>
      <c r="C27" s="69">
        <f ca="1">OFFSET(DATA!$A$5,$B27+LOOK!$R$3*60+LOOK!$E$3*120,LOOK!$C$3)</f>
        <v>5</v>
      </c>
      <c r="D27" s="69">
        <f ca="1">OFFSET(DATA!$A$32,$B27+LOOK!$R$3*60+LOOK!$E$3*120,LOOK!$C$3)</f>
        <v>18</v>
      </c>
      <c r="E27" s="69">
        <f t="shared" si="0"/>
      </c>
      <c r="F27" s="68">
        <f t="shared" si="2"/>
      </c>
      <c r="G27" s="69">
        <f t="shared" si="1"/>
        <v>-4</v>
      </c>
      <c r="H27" s="68">
        <f t="shared" si="3"/>
        <v>0.0071174377224199285</v>
      </c>
      <c r="I27" s="68"/>
      <c r="J27" s="68"/>
    </row>
    <row r="28" spans="2:10" ht="11.25">
      <c r="B28" s="2">
        <v>20</v>
      </c>
      <c r="C28" s="69">
        <f ca="1">OFFSET(DATA!$A$5,$B28+LOOK!$R$3*60+LOOK!$E$3*120,LOOK!$C$3)</f>
        <v>4</v>
      </c>
      <c r="D28" s="69">
        <f ca="1">OFFSET(DATA!$A$32,$B28+LOOK!$R$3*60+LOOK!$E$3*120,LOOK!$C$3)</f>
        <v>39</v>
      </c>
      <c r="E28" s="69">
        <f t="shared" si="0"/>
      </c>
      <c r="F28" s="68">
        <f t="shared" si="2"/>
      </c>
      <c r="G28" s="69">
        <f t="shared" si="1"/>
        <v>-16</v>
      </c>
      <c r="H28" s="68">
        <f t="shared" si="3"/>
        <v>0.028469750889679714</v>
      </c>
      <c r="I28" s="68"/>
      <c r="J28" s="68"/>
    </row>
    <row r="29" spans="2:10" ht="11.25">
      <c r="B29" s="2">
        <v>21</v>
      </c>
      <c r="C29" s="69">
        <f ca="1">OFFSET(DATA!$A$5,$B29+LOOK!$R$3*60+LOOK!$E$3*120,LOOK!$C$3)</f>
        <v>78</v>
      </c>
      <c r="D29" s="69">
        <f ca="1">OFFSET(DATA!$A$32,$B29+LOOK!$R$3*60+LOOK!$E$3*120,LOOK!$C$3)</f>
        <v>136</v>
      </c>
      <c r="E29" s="69">
        <f t="shared" si="0"/>
        <v>10</v>
      </c>
      <c r="F29" s="68">
        <f t="shared" si="2"/>
        <v>0.21739130434782608</v>
      </c>
      <c r="G29" s="69">
        <f t="shared" si="1"/>
      </c>
      <c r="H29" s="68">
        <f t="shared" si="3"/>
      </c>
      <c r="I29" s="68"/>
      <c r="J29" s="68"/>
    </row>
    <row r="30" spans="2:10" ht="11.25">
      <c r="B30" s="2">
        <v>22</v>
      </c>
      <c r="C30" s="69">
        <f ca="1">OFFSET(DATA!$A$5,$B30+LOOK!$R$3*60+LOOK!$E$3*120,LOOK!$C$3)</f>
        <v>203</v>
      </c>
      <c r="D30" s="69">
        <f ca="1">OFFSET(DATA!$A$32,$B30+LOOK!$R$3*60+LOOK!$E$3*120,LOOK!$C$3)</f>
        <v>357</v>
      </c>
      <c r="E30" s="69">
        <f t="shared" si="0"/>
        <v>24</v>
      </c>
      <c r="F30" s="68">
        <f t="shared" si="2"/>
        <v>0.5217391304347826</v>
      </c>
      <c r="G30" s="69">
        <f t="shared" si="1"/>
      </c>
      <c r="H30" s="68">
        <f t="shared" si="3"/>
      </c>
      <c r="I30" s="68"/>
      <c r="J30" s="68"/>
    </row>
    <row r="31" spans="2:10" ht="11.25">
      <c r="B31" s="2">
        <v>23</v>
      </c>
      <c r="C31" s="69">
        <f ca="1">OFFSET(DATA!$A$5,$B31+LOOK!$R$3*60+LOOK!$E$3*120,LOOK!$C$3)</f>
        <v>152</v>
      </c>
      <c r="D31" s="69">
        <f ca="1">OFFSET(DATA!$A$32,$B31+LOOK!$R$3*60+LOOK!$E$3*120,LOOK!$C$3)</f>
        <v>593</v>
      </c>
      <c r="E31" s="69">
        <f t="shared" si="0"/>
      </c>
      <c r="F31" s="68">
        <f t="shared" si="2"/>
      </c>
      <c r="G31" s="69">
        <f t="shared" si="1"/>
        <v>-145</v>
      </c>
      <c r="H31" s="68">
        <f t="shared" si="3"/>
        <v>0.2580071174377224</v>
      </c>
      <c r="I31" s="68"/>
      <c r="J31" s="68"/>
    </row>
    <row r="32" spans="2:10" ht="11.25">
      <c r="B32" s="6">
        <v>24</v>
      </c>
      <c r="C32" s="73">
        <f ca="1">OFFSET(DATA!$A$5,$B32+LOOK!$R$3*60+LOOK!$E$3*120,LOOK!$C$3)</f>
        <v>22</v>
      </c>
      <c r="D32" s="73">
        <f ca="1">OFFSET(DATA!$A$32,$B32+LOOK!$R$3*60+LOOK!$E$3*120,LOOK!$C$3)</f>
        <v>76</v>
      </c>
      <c r="E32" s="73">
        <f t="shared" si="0"/>
      </c>
      <c r="F32" s="74">
        <f t="shared" si="2"/>
      </c>
      <c r="G32" s="73">
        <f t="shared" si="1"/>
        <v>-16</v>
      </c>
      <c r="H32" s="74">
        <f t="shared" si="3"/>
        <v>0.028469750889679714</v>
      </c>
      <c r="I32" s="68"/>
      <c r="J32" s="68"/>
    </row>
    <row r="33" spans="2:7" ht="11.25">
      <c r="B33" s="2">
        <v>25</v>
      </c>
      <c r="C33" s="69">
        <f>SUM(C9:C32)</f>
        <v>1485</v>
      </c>
      <c r="D33" s="69">
        <f>SUM(D9:D32)</f>
        <v>3990</v>
      </c>
      <c r="E33" s="69">
        <f>SUM(E9:E32)</f>
        <v>46</v>
      </c>
      <c r="F33" s="69"/>
      <c r="G33" s="69">
        <f>SUM(G9:G32)</f>
        <v>-562</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97" customWidth="1"/>
    <col min="2" max="2" width="24.33203125" style="98" bestFit="1" customWidth="1"/>
    <col min="3" max="3" width="19.33203125" style="98" customWidth="1"/>
    <col min="4" max="4" width="82.5" style="0" customWidth="1"/>
    <col min="5" max="5" width="28.33203125" style="0" bestFit="1" customWidth="1"/>
  </cols>
  <sheetData>
    <row r="1" spans="1:5" s="99" customFormat="1" ht="18" customHeight="1">
      <c r="A1" s="100" t="s">
        <v>128</v>
      </c>
      <c r="B1" s="101" t="s">
        <v>130</v>
      </c>
      <c r="C1" s="101" t="s">
        <v>135</v>
      </c>
      <c r="D1" s="101" t="s">
        <v>129</v>
      </c>
      <c r="E1" s="101" t="s">
        <v>132</v>
      </c>
    </row>
    <row r="2" spans="1:5" s="96" customFormat="1" ht="33.75">
      <c r="A2" s="102">
        <v>39498</v>
      </c>
      <c r="B2" s="103" t="s">
        <v>134</v>
      </c>
      <c r="C2" s="104" t="s">
        <v>107</v>
      </c>
      <c r="D2" s="105" t="s">
        <v>131</v>
      </c>
      <c r="E2" s="106" t="s">
        <v>133</v>
      </c>
    </row>
    <row r="3" spans="1:5" ht="22.5">
      <c r="A3" s="107">
        <v>39675</v>
      </c>
      <c r="B3" s="105" t="s">
        <v>134</v>
      </c>
      <c r="C3" s="105" t="s">
        <v>136</v>
      </c>
      <c r="D3" s="105" t="s">
        <v>138</v>
      </c>
      <c r="E3" s="105" t="s">
        <v>137</v>
      </c>
    </row>
    <row r="4" spans="1:5" ht="22.5">
      <c r="A4" s="114">
        <v>40057</v>
      </c>
      <c r="B4" s="105" t="s">
        <v>134</v>
      </c>
      <c r="C4" s="115" t="s">
        <v>140</v>
      </c>
      <c r="D4" s="116" t="s">
        <v>141</v>
      </c>
      <c r="E4" s="116" t="s">
        <v>142</v>
      </c>
    </row>
    <row r="5" spans="1:5" ht="32.25" customHeight="1">
      <c r="A5" s="118" t="s">
        <v>143</v>
      </c>
      <c r="B5" s="119" t="s">
        <v>144</v>
      </c>
      <c r="C5" s="119" t="s">
        <v>147</v>
      </c>
      <c r="D5" s="117" t="s">
        <v>149</v>
      </c>
      <c r="E5" s="105"/>
    </row>
    <row r="6" spans="1:5" ht="36.75" customHeight="1">
      <c r="A6" s="118" t="s">
        <v>145</v>
      </c>
      <c r="B6" s="119" t="s">
        <v>144</v>
      </c>
      <c r="C6" s="119" t="s">
        <v>146</v>
      </c>
      <c r="D6" s="117" t="s">
        <v>148</v>
      </c>
      <c r="E6" s="10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E3" sqref="E3"/>
    </sheetView>
  </sheetViews>
  <sheetFormatPr defaultColWidth="9.33203125" defaultRowHeight="11.25"/>
  <cols>
    <col min="1" max="1" width="2.83203125" style="1" customWidth="1"/>
    <col min="2" max="2" width="4.83203125" style="2" customWidth="1"/>
    <col min="3" max="6" width="9.33203125" style="1" bestFit="1" customWidth="1"/>
    <col min="7" max="7" width="5.83203125" style="1" customWidth="1"/>
    <col min="8" max="8" width="2.83203125" style="1" customWidth="1"/>
    <col min="9" max="9" width="9" style="21"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3">
        <f ca="1">OFFSET(V7,0,C3)</f>
        <v>0</v>
      </c>
      <c r="E1" s="12" t="str">
        <f>IF(E3=0,"FED","MMR")</f>
        <v>FED</v>
      </c>
      <c r="F1" s="24">
        <f>Chart!$F$4</f>
        <v>0</v>
      </c>
      <c r="G1" s="1" t="s">
        <v>94</v>
      </c>
      <c r="J1" s="14" t="s">
        <v>19</v>
      </c>
      <c r="M1" s="17" t="str">
        <f>IF($M$3=0,"STD","ADJ")</f>
        <v>STD</v>
      </c>
      <c r="N1" s="24" t="s">
        <v>139</v>
      </c>
      <c r="O1" s="1" t="s">
        <v>94</v>
      </c>
      <c r="R1" s="12" t="str">
        <f>IF(R3=0,"AF","2P")</f>
        <v>AF</v>
      </c>
      <c r="U1" s="12" t="str">
        <f>IF(U3=0,"MON","YTD")</f>
        <v>MON</v>
      </c>
      <c r="X1" s="12" t="s">
        <v>47</v>
      </c>
    </row>
    <row r="2" spans="3:24" ht="11.25">
      <c r="C2" s="3">
        <v>15227</v>
      </c>
      <c r="E2" s="3">
        <v>15088</v>
      </c>
      <c r="J2" s="3">
        <v>14974</v>
      </c>
      <c r="M2" s="3">
        <v>15016</v>
      </c>
      <c r="N2" s="18">
        <f>IF($M$3=0,0.5,0.5-0.281)</f>
        <v>0.5</v>
      </c>
      <c r="O2" s="3" t="s">
        <v>12</v>
      </c>
      <c r="P2" s="39" t="str">
        <f>TEXT(N2,"00.0%")</f>
        <v>50.0%</v>
      </c>
      <c r="R2" s="3">
        <v>15034</v>
      </c>
      <c r="U2" s="3">
        <v>15004</v>
      </c>
      <c r="X2" s="3">
        <v>15000</v>
      </c>
    </row>
    <row r="3" spans="3:24" ht="11.25">
      <c r="C3" s="3">
        <f>MOD(C2,I6)+1</f>
        <v>12</v>
      </c>
      <c r="E3" s="3">
        <f>IF(F1="X",1,MOD(E2,2))</f>
        <v>0</v>
      </c>
      <c r="J3" s="3">
        <f>MOD(J2,25)+1</f>
        <v>25</v>
      </c>
      <c r="M3" s="3">
        <f>IF(N1="X",0,MOD(M2,2))</f>
        <v>0</v>
      </c>
      <c r="N3" s="18">
        <f>IF($M$3=0,0.9,0.9-0.615)</f>
        <v>0.9</v>
      </c>
      <c r="O3" s="3" t="s">
        <v>11</v>
      </c>
      <c r="P3" s="39" t="str">
        <f>TEXT(N3,"00.0%")</f>
        <v>90.0%</v>
      </c>
      <c r="R3" s="3">
        <f>MOD(R2,2)</f>
        <v>0</v>
      </c>
      <c r="U3" s="3">
        <f>MOD(U2,2)</f>
        <v>0</v>
      </c>
      <c r="X3" s="3">
        <f>MOD(X2,24)+1</f>
        <v>1</v>
      </c>
    </row>
    <row r="4" spans="2:7" ht="11.25">
      <c r="B4" s="3" t="s">
        <v>12</v>
      </c>
      <c r="C4" s="3" t="s">
        <v>7</v>
      </c>
      <c r="D4" s="3" t="s">
        <v>8</v>
      </c>
      <c r="E4" s="3" t="s">
        <v>9</v>
      </c>
      <c r="F4" s="3" t="s">
        <v>10</v>
      </c>
      <c r="G4" s="55"/>
    </row>
    <row r="5" spans="2:21" ht="11.25">
      <c r="B5" s="2">
        <v>1</v>
      </c>
      <c r="C5" s="1">
        <f ca="1">OFFSET(DATA!$A$5,LOOK!$B5+$E$3*120,LOOK!$C$3)</f>
        <v>21</v>
      </c>
      <c r="D5" s="1">
        <f ca="1">OFFSET(DATA!$A$32,LOOK!$B5+$E$3*120,LOOK!$C$3)</f>
        <v>125</v>
      </c>
      <c r="E5" s="8">
        <f>IF(D5&gt;0,ROUND(C5/D5,3),"")</f>
        <v>0.168</v>
      </c>
      <c r="F5" s="10">
        <f>$E$29</f>
        <v>0.372</v>
      </c>
      <c r="G5" s="57"/>
      <c r="I5" s="11" t="s">
        <v>12</v>
      </c>
      <c r="J5" s="15" t="s">
        <v>154</v>
      </c>
      <c r="K5" s="15" t="s">
        <v>155</v>
      </c>
      <c r="L5" s="15" t="s">
        <v>156</v>
      </c>
      <c r="M5" s="15" t="s">
        <v>157</v>
      </c>
      <c r="N5" s="15" t="s">
        <v>158</v>
      </c>
      <c r="O5" s="15" t="s">
        <v>159</v>
      </c>
      <c r="P5" s="15" t="s">
        <v>160</v>
      </c>
      <c r="Q5" s="15" t="s">
        <v>161</v>
      </c>
      <c r="R5" s="15" t="s">
        <v>162</v>
      </c>
      <c r="S5" s="15" t="s">
        <v>163</v>
      </c>
      <c r="T5" s="16" t="s">
        <v>164</v>
      </c>
      <c r="U5" s="16" t="s">
        <v>165</v>
      </c>
    </row>
    <row r="6" spans="2:21" ht="11.25">
      <c r="B6" s="2">
        <v>2</v>
      </c>
      <c r="C6" s="1">
        <f ca="1">OFFSET(DATA!$A$5,LOOK!$B6+$E$3*120,LOOK!$C$3)</f>
        <v>4</v>
      </c>
      <c r="D6" s="1">
        <f ca="1">OFFSET(DATA!$A$32,LOOK!$B6+$E$3*120,LOOK!$C$3)</f>
        <v>46</v>
      </c>
      <c r="E6" s="8">
        <f aca="true" t="shared" si="0" ref="E6:E29">IF(D6&gt;0,ROUND(C6/D6,3),"")</f>
        <v>0.087</v>
      </c>
      <c r="F6" s="10">
        <f aca="true" t="shared" si="1" ref="F6:F28">$E$29</f>
        <v>0.372</v>
      </c>
      <c r="G6" s="57"/>
      <c r="I6" s="13">
        <f ca="1">COUNTIF(OFFSET(DATA!$B$57,$E$3*120,0,1,12),"&gt;0")</f>
        <v>12</v>
      </c>
      <c r="J6" s="11">
        <v>1</v>
      </c>
      <c r="K6" s="11">
        <v>2</v>
      </c>
      <c r="L6" s="11">
        <v>3</v>
      </c>
      <c r="M6" s="11">
        <v>4</v>
      </c>
      <c r="N6" s="11">
        <v>5</v>
      </c>
      <c r="O6" s="11">
        <v>6</v>
      </c>
      <c r="P6" s="11">
        <v>7</v>
      </c>
      <c r="Q6" s="11">
        <v>8</v>
      </c>
      <c r="R6" s="11">
        <v>9</v>
      </c>
      <c r="S6" s="11">
        <v>10</v>
      </c>
      <c r="T6" s="11">
        <v>11</v>
      </c>
      <c r="U6" s="11">
        <v>12</v>
      </c>
    </row>
    <row r="7" spans="2:22" ht="11.25">
      <c r="B7" s="2">
        <v>3</v>
      </c>
      <c r="C7" s="1">
        <f ca="1">OFFSET(DATA!$A$5,LOOK!$B7+$E$3*120,LOOK!$C$3)</f>
        <v>3</v>
      </c>
      <c r="D7" s="1">
        <f ca="1">OFFSET(DATA!$A$32,LOOK!$B7+$E$3*120,LOOK!$C$3)</f>
        <v>29</v>
      </c>
      <c r="E7" s="8">
        <f t="shared" si="0"/>
        <v>0.103</v>
      </c>
      <c r="F7" s="10">
        <f t="shared" si="1"/>
        <v>0.372</v>
      </c>
      <c r="G7" s="57"/>
      <c r="I7" s="2" t="s">
        <v>7</v>
      </c>
      <c r="J7" s="1">
        <f ca="1">OFFSET(DATA!$A$5,LOOK!$J$3+$E$3*120,LOOK!J$6)</f>
        <v>2237</v>
      </c>
      <c r="K7" s="1">
        <f ca="1">OFFSET(DATA!$A$5,LOOK!$J$3+$E$3*120,LOOK!K$6)</f>
        <v>2022</v>
      </c>
      <c r="L7" s="1">
        <f ca="1">OFFSET(DATA!$A$5,LOOK!$J$3+$E$3*120,LOOK!L$6)</f>
        <v>1591</v>
      </c>
      <c r="M7" s="1">
        <f ca="1">OFFSET(DATA!$A$5,LOOK!$J$3+$E$3*120,LOOK!M$6)</f>
        <v>1625</v>
      </c>
      <c r="N7" s="1">
        <f ca="1">OFFSET(DATA!$A$5,LOOK!$J$3+$E$3*120,LOOK!N$6)</f>
        <v>1551</v>
      </c>
      <c r="O7" s="1">
        <f ca="1">OFFSET(DATA!$A$5,LOOK!$J$3+$E$3*120,LOOK!O$6)</f>
        <v>1651</v>
      </c>
      <c r="P7" s="1">
        <f ca="1">OFFSET(DATA!$A$5,LOOK!$J$3+$E$3*120,LOOK!P$6)</f>
        <v>1633</v>
      </c>
      <c r="Q7" s="1">
        <f ca="1">OFFSET(DATA!$A$5,LOOK!$J$3+$E$3*120,LOOK!Q$6)</f>
        <v>1554</v>
      </c>
      <c r="R7" s="1">
        <f ca="1">OFFSET(DATA!$A$5,LOOK!$J$3+$E$3*120,LOOK!R$6)</f>
        <v>1453</v>
      </c>
      <c r="S7" s="1">
        <f ca="1">OFFSET(DATA!$A$5,LOOK!$J$3+$E$3*120,LOOK!S$6)</f>
        <v>1419</v>
      </c>
      <c r="T7" s="1">
        <f ca="1">OFFSET(DATA!$A$5,LOOK!$J$3+$E$3*120,LOOK!T$6)</f>
        <v>1494</v>
      </c>
      <c r="U7" s="1">
        <f ca="1">OFFSET(DATA!$A$5,LOOK!$J$3+$E$3*120,LOOK!U$6)</f>
        <v>1485</v>
      </c>
      <c r="V7" s="18">
        <f ca="1">OFFSET(I10,0,I6)</f>
        <v>0.377</v>
      </c>
    </row>
    <row r="8" spans="2:22" ht="11.25">
      <c r="B8" s="2">
        <v>4</v>
      </c>
      <c r="C8" s="1">
        <f ca="1">OFFSET(DATA!$A$5,LOOK!$B8+$E$3*120,LOOK!$C$3)</f>
        <v>4</v>
      </c>
      <c r="D8" s="1">
        <f ca="1">OFFSET(DATA!$A$32,LOOK!$B8+$E$3*120,LOOK!$C$3)</f>
        <v>45</v>
      </c>
      <c r="E8" s="8">
        <f t="shared" si="0"/>
        <v>0.089</v>
      </c>
      <c r="F8" s="10">
        <f t="shared" si="1"/>
        <v>0.372</v>
      </c>
      <c r="G8" s="57"/>
      <c r="I8" s="2" t="s">
        <v>8</v>
      </c>
      <c r="J8" s="1">
        <f ca="1">OFFSET(DATA!$A$32,LOOK!$J$3+$E$3*120,LOOK!J$6)</f>
        <v>5830</v>
      </c>
      <c r="K8" s="1">
        <f ca="1">OFFSET(DATA!$A$32,LOOK!$J$3+$E$3*120,LOOK!K$6)</f>
        <v>5592</v>
      </c>
      <c r="L8" s="1">
        <f ca="1">OFFSET(DATA!$A$32,LOOK!$J$3+$E$3*120,LOOK!L$6)</f>
        <v>4476</v>
      </c>
      <c r="M8" s="1">
        <f ca="1">OFFSET(DATA!$A$32,LOOK!$J$3+$E$3*120,LOOK!M$6)</f>
        <v>4417</v>
      </c>
      <c r="N8" s="1">
        <f ca="1">OFFSET(DATA!$A$32,LOOK!$J$3+$E$3*120,LOOK!N$6)</f>
        <v>4221</v>
      </c>
      <c r="O8" s="1">
        <f ca="1">OFFSET(DATA!$A$32,LOOK!$J$3+$E$3*120,LOOK!O$6)</f>
        <v>4372</v>
      </c>
      <c r="P8" s="1">
        <f ca="1">OFFSET(DATA!$A$32,LOOK!$J$3+$E$3*120,LOOK!P$6)</f>
        <v>4085</v>
      </c>
      <c r="Q8" s="1">
        <f ca="1">OFFSET(DATA!$A$32,LOOK!$J$3+$E$3*120,LOOK!Q$6)</f>
        <v>3773</v>
      </c>
      <c r="R8" s="1">
        <f ca="1">OFFSET(DATA!$A$32,LOOK!$J$3+$E$3*120,LOOK!R$6)</f>
        <v>3856</v>
      </c>
      <c r="S8" s="1">
        <f ca="1">OFFSET(DATA!$A$32,LOOK!$J$3+$E$3*120,LOOK!S$6)</f>
        <v>3845</v>
      </c>
      <c r="T8" s="1">
        <f ca="1">OFFSET(DATA!$A$32,LOOK!$J$3+$E$3*120,LOOK!T$6)</f>
        <v>3879</v>
      </c>
      <c r="U8" s="1">
        <f ca="1">OFFSET(DATA!$A$32,LOOK!$J$3+$E$3*120,LOOK!U$6)</f>
        <v>3990</v>
      </c>
      <c r="V8" s="93">
        <f>N2</f>
        <v>0.5</v>
      </c>
    </row>
    <row r="9" spans="2:22" ht="11.25">
      <c r="B9" s="2">
        <v>5</v>
      </c>
      <c r="C9" s="1">
        <f ca="1">OFFSET(DATA!$A$5,LOOK!$B9+$E$3*120,LOOK!$C$3)</f>
        <v>60</v>
      </c>
      <c r="D9" s="1">
        <f ca="1">OFFSET(DATA!$A$32,LOOK!$B9+$E$3*120,LOOK!$C$3)</f>
        <v>134</v>
      </c>
      <c r="E9" s="8">
        <f t="shared" si="0"/>
        <v>0.448</v>
      </c>
      <c r="F9" s="10">
        <f t="shared" si="1"/>
        <v>0.372</v>
      </c>
      <c r="G9" s="57"/>
      <c r="I9" s="2" t="s">
        <v>9</v>
      </c>
      <c r="J9" s="8">
        <f ca="1">OFFSET($I$64,$J$3,J$6)</f>
        <v>0.38399110000000003</v>
      </c>
      <c r="K9" s="8">
        <f aca="true" ca="1" t="shared" si="2" ref="K9:U9">OFFSET($I$64,$J$3,K$6)</f>
        <v>0.3619911</v>
      </c>
      <c r="L9" s="8">
        <f ca="1" t="shared" si="2"/>
        <v>0.3549911</v>
      </c>
      <c r="M9" s="8">
        <f ca="1" t="shared" si="2"/>
        <v>0.3679911</v>
      </c>
      <c r="N9" s="8">
        <f ca="1" t="shared" si="2"/>
        <v>0.3669911</v>
      </c>
      <c r="O9" s="8">
        <f ca="1" t="shared" si="2"/>
        <v>0.3779911</v>
      </c>
      <c r="P9" s="8">
        <f ca="1" t="shared" si="2"/>
        <v>0.39999110000000004</v>
      </c>
      <c r="Q9" s="8">
        <f ca="1" t="shared" si="2"/>
        <v>0.4119911</v>
      </c>
      <c r="R9" s="8">
        <f ca="1" t="shared" si="2"/>
        <v>0.3769911</v>
      </c>
      <c r="S9" s="8">
        <f ca="1" t="shared" si="2"/>
        <v>0.3689911</v>
      </c>
      <c r="T9" s="8">
        <f ca="1" t="shared" si="2"/>
        <v>0.38499110000000003</v>
      </c>
      <c r="U9" s="8">
        <f ca="1" t="shared" si="2"/>
        <v>0.3719911</v>
      </c>
      <c r="V9" s="18" t="e">
        <f>(12*N2-I6*V7)/(12-I6)</f>
        <v>#DIV/0!</v>
      </c>
    </row>
    <row r="10" spans="2:21" ht="11.25">
      <c r="B10" s="2">
        <v>6</v>
      </c>
      <c r="C10" s="1">
        <f ca="1">OFFSET(DATA!$A$5,LOOK!$B10+$E$3*120,LOOK!$C$3)</f>
        <v>2</v>
      </c>
      <c r="D10" s="1">
        <f ca="1">OFFSET(DATA!$A$32,LOOK!$B10+$E$3*120,LOOK!$C$3)</f>
        <v>17</v>
      </c>
      <c r="E10" s="8">
        <f t="shared" si="0"/>
        <v>0.118</v>
      </c>
      <c r="F10" s="10">
        <f t="shared" si="1"/>
        <v>0.372</v>
      </c>
      <c r="G10" s="57"/>
      <c r="I10" s="2" t="s">
        <v>10</v>
      </c>
      <c r="J10" s="45">
        <f>IF(J9="","",IF(J$6&gt;$I6,0,ROUND(AVERAGE($J9:J9),3)))</f>
        <v>0.384</v>
      </c>
      <c r="K10" s="45">
        <f>IF(K9="","",IF(K$6&gt;$I6,0,ROUND(AVERAGE($J9:K9),3)))</f>
        <v>0.373</v>
      </c>
      <c r="L10" s="45">
        <f>IF(L9="","",IF(L$6&gt;$I6,0,ROUND(AVERAGE($J9:L9),3)))</f>
        <v>0.367</v>
      </c>
      <c r="M10" s="45">
        <f>IF(M9="","",IF(M$6&gt;$I6,0,ROUND(AVERAGE($J9:M9),3)))</f>
        <v>0.367</v>
      </c>
      <c r="N10" s="45">
        <f>IF(N9="","",IF(N$6&gt;$I6,0,ROUND(AVERAGE($J9:N9),3)))</f>
        <v>0.367</v>
      </c>
      <c r="O10" s="45">
        <f>IF(O9="","",IF(O$6&gt;$I6,0,ROUND(AVERAGE($J9:O9),3)))</f>
        <v>0.369</v>
      </c>
      <c r="P10" s="45">
        <f>IF(P9="","",IF(P$6&gt;$I6,0,ROUND(AVERAGE($J9:P9),3)))</f>
        <v>0.373</v>
      </c>
      <c r="Q10" s="45">
        <f>IF(Q9="","",IF(Q$6&gt;$I6,0,ROUND(AVERAGE($J9:Q9),3)))</f>
        <v>0.378</v>
      </c>
      <c r="R10" s="45">
        <f>IF(R9="","",IF(R$6&gt;$I6,0,ROUND(AVERAGE($J9:R9),3)))</f>
        <v>0.378</v>
      </c>
      <c r="S10" s="45">
        <f>IF(S9="","",IF(S$6&gt;$I6,0,ROUND(AVERAGE($J9:S9),3)))</f>
        <v>0.377</v>
      </c>
      <c r="T10" s="45">
        <f>IF(T9="","",IF(T$6&gt;$I6,0,ROUND(AVERAGE($J9:T9),3)))</f>
        <v>0.378</v>
      </c>
      <c r="U10" s="45">
        <f>IF(U9="","",IF(U$6&gt;$I6,0,ROUND(AVERAGE($J9:U9),3)))</f>
        <v>0.377</v>
      </c>
    </row>
    <row r="11" spans="2:21" ht="11.25">
      <c r="B11" s="2">
        <v>7</v>
      </c>
      <c r="C11" s="1">
        <f ca="1">OFFSET(DATA!$A$5,LOOK!$B11+$E$3*120,LOOK!$C$3)</f>
        <v>6</v>
      </c>
      <c r="D11" s="1">
        <f ca="1">OFFSET(DATA!$A$32,LOOK!$B11+$E$3*120,LOOK!$C$3)</f>
        <v>36</v>
      </c>
      <c r="E11" s="8">
        <f t="shared" si="0"/>
        <v>0.167</v>
      </c>
      <c r="F11" s="10">
        <f t="shared" si="1"/>
        <v>0.372</v>
      </c>
      <c r="G11" s="57"/>
      <c r="I11" s="2" t="s">
        <v>20</v>
      </c>
      <c r="J11" s="30">
        <f aca="true" t="shared" si="3" ref="J11:O11">IF(J$6&lt;=$I6,-1,IF($V7&gt;=$V8,$V7,-1))</f>
        <v>-1</v>
      </c>
      <c r="K11" s="30">
        <f t="shared" si="3"/>
        <v>-1</v>
      </c>
      <c r="L11" s="30">
        <f t="shared" si="3"/>
        <v>-1</v>
      </c>
      <c r="M11" s="30">
        <f t="shared" si="3"/>
        <v>-1</v>
      </c>
      <c r="N11" s="30">
        <f t="shared" si="3"/>
        <v>-1</v>
      </c>
      <c r="O11" s="30">
        <f t="shared" si="3"/>
        <v>-1</v>
      </c>
      <c r="P11" s="30">
        <f aca="true" t="shared" si="4" ref="P11:U11">IF(P$6&lt;=$I$6,-1,IF($V$7&gt;=$V$8,$V$7,-1))</f>
        <v>-1</v>
      </c>
      <c r="Q11" s="30">
        <f t="shared" si="4"/>
        <v>-1</v>
      </c>
      <c r="R11" s="30">
        <f t="shared" si="4"/>
        <v>-1</v>
      </c>
      <c r="S11" s="30">
        <f t="shared" si="4"/>
        <v>-1</v>
      </c>
      <c r="T11" s="30">
        <f t="shared" si="4"/>
        <v>-1</v>
      </c>
      <c r="U11" s="30">
        <f t="shared" si="4"/>
        <v>-1</v>
      </c>
    </row>
    <row r="12" spans="2:21" ht="11.25">
      <c r="B12" s="2">
        <v>8</v>
      </c>
      <c r="C12" s="1">
        <f ca="1">OFFSET(DATA!$A$5,LOOK!$B12+$E$3*120,LOOK!$C$3)</f>
        <v>116</v>
      </c>
      <c r="D12" s="1">
        <f ca="1">OFFSET(DATA!$A$32,LOOK!$B12+$E$3*120,LOOK!$C$3)</f>
        <v>435</v>
      </c>
      <c r="E12" s="8">
        <f t="shared" si="0"/>
        <v>0.267</v>
      </c>
      <c r="F12" s="10">
        <f t="shared" si="1"/>
        <v>0.372</v>
      </c>
      <c r="G12" s="57"/>
      <c r="I12" s="2" t="s">
        <v>43</v>
      </c>
      <c r="J12" s="30">
        <f aca="true" t="shared" si="5" ref="J12:O12">IF(J$6&lt;=$I6,-1,IF(AND($V9&gt;=$V8,$V9&lt;=1),$V9,-1))</f>
        <v>-1</v>
      </c>
      <c r="K12" s="30">
        <f t="shared" si="5"/>
        <v>-1</v>
      </c>
      <c r="L12" s="30">
        <f t="shared" si="5"/>
        <v>-1</v>
      </c>
      <c r="M12" s="30">
        <f t="shared" si="5"/>
        <v>-1</v>
      </c>
      <c r="N12" s="30">
        <f t="shared" si="5"/>
        <v>-1</v>
      </c>
      <c r="O12" s="30">
        <f t="shared" si="5"/>
        <v>-1</v>
      </c>
      <c r="P12" s="30">
        <f aca="true" t="shared" si="6" ref="P12:U12">IF(P$6&lt;=$I$6,-1,IF(AND($V$9&gt;=$V$8,$V$9&lt;=1),$V$9,-1))</f>
        <v>-1</v>
      </c>
      <c r="Q12" s="30">
        <f t="shared" si="6"/>
        <v>-1</v>
      </c>
      <c r="R12" s="30">
        <f t="shared" si="6"/>
        <v>-1</v>
      </c>
      <c r="S12" s="30">
        <f t="shared" si="6"/>
        <v>-1</v>
      </c>
      <c r="T12" s="30">
        <f t="shared" si="6"/>
        <v>-1</v>
      </c>
      <c r="U12" s="30">
        <f t="shared" si="6"/>
        <v>-1</v>
      </c>
    </row>
    <row r="13" spans="2:21" ht="11.25">
      <c r="B13" s="2">
        <v>9</v>
      </c>
      <c r="C13" s="1">
        <f ca="1">OFFSET(DATA!$A$5,LOOK!$B13+$E$3*120,LOOK!$C$3)</f>
        <v>22</v>
      </c>
      <c r="D13" s="1">
        <f ca="1">OFFSET(DATA!$A$32,LOOK!$B13+$E$3*120,LOOK!$C$3)</f>
        <v>84</v>
      </c>
      <c r="E13" s="8">
        <f t="shared" si="0"/>
        <v>0.262</v>
      </c>
      <c r="F13" s="10">
        <f t="shared" si="1"/>
        <v>0.372</v>
      </c>
      <c r="G13" s="57"/>
      <c r="I13" s="2" t="s">
        <v>21</v>
      </c>
      <c r="J13" s="30">
        <f aca="true" t="shared" si="7" ref="J13:O13">IF(J$6&lt;=$I6,-1,IF($V9&gt;1,$V9,-1))</f>
        <v>-1</v>
      </c>
      <c r="K13" s="30">
        <f t="shared" si="7"/>
        <v>-1</v>
      </c>
      <c r="L13" s="30">
        <f t="shared" si="7"/>
        <v>-1</v>
      </c>
      <c r="M13" s="30">
        <f t="shared" si="7"/>
        <v>-1</v>
      </c>
      <c r="N13" s="30">
        <f t="shared" si="7"/>
        <v>-1</v>
      </c>
      <c r="O13" s="30">
        <f t="shared" si="7"/>
        <v>-1</v>
      </c>
      <c r="P13" s="30">
        <f aca="true" t="shared" si="8" ref="P13:U13">IF(P$6&lt;=$I$6,-1,IF($V$9&gt;1,$V$9,-1))</f>
        <v>-1</v>
      </c>
      <c r="Q13" s="30">
        <f t="shared" si="8"/>
        <v>-1</v>
      </c>
      <c r="R13" s="30">
        <f t="shared" si="8"/>
        <v>-1</v>
      </c>
      <c r="S13" s="30">
        <f t="shared" si="8"/>
        <v>-1</v>
      </c>
      <c r="T13" s="30">
        <f t="shared" si="8"/>
        <v>-1</v>
      </c>
      <c r="U13" s="30">
        <f t="shared" si="8"/>
        <v>-1</v>
      </c>
    </row>
    <row r="14" spans="2:21" ht="11.25">
      <c r="B14" s="2">
        <v>10</v>
      </c>
      <c r="C14" s="1">
        <f ca="1">OFFSET(DATA!$A$5,LOOK!$B14+$E$3*120,LOOK!$C$3)</f>
        <v>40</v>
      </c>
      <c r="D14" s="1">
        <f ca="1">OFFSET(DATA!$A$32,LOOK!$B14+$E$3*120,LOOK!$C$3)</f>
        <v>111</v>
      </c>
      <c r="E14" s="8">
        <f t="shared" si="0"/>
        <v>0.36</v>
      </c>
      <c r="F14" s="10">
        <f t="shared" si="1"/>
        <v>0.372</v>
      </c>
      <c r="G14" s="57"/>
      <c r="J14" s="19">
        <f>$N$2</f>
        <v>0.5</v>
      </c>
      <c r="K14" s="19">
        <f aca="true" t="shared" si="9" ref="K14:U14">$N$2</f>
        <v>0.5</v>
      </c>
      <c r="L14" s="19">
        <f t="shared" si="9"/>
        <v>0.5</v>
      </c>
      <c r="M14" s="19">
        <f t="shared" si="9"/>
        <v>0.5</v>
      </c>
      <c r="N14" s="19">
        <f t="shared" si="9"/>
        <v>0.5</v>
      </c>
      <c r="O14" s="19">
        <f t="shared" si="9"/>
        <v>0.5</v>
      </c>
      <c r="P14" s="19">
        <f t="shared" si="9"/>
        <v>0.5</v>
      </c>
      <c r="Q14" s="19">
        <f t="shared" si="9"/>
        <v>0.5</v>
      </c>
      <c r="R14" s="19">
        <f t="shared" si="9"/>
        <v>0.5</v>
      </c>
      <c r="S14" s="19">
        <f t="shared" si="9"/>
        <v>0.5</v>
      </c>
      <c r="T14" s="19">
        <f t="shared" si="9"/>
        <v>0.5</v>
      </c>
      <c r="U14" s="19">
        <f t="shared" si="9"/>
        <v>0.5</v>
      </c>
    </row>
    <row r="15" spans="2:22" ht="11.25">
      <c r="B15" s="2">
        <v>11</v>
      </c>
      <c r="C15" s="1">
        <f ca="1">OFFSET(DATA!$A$5,LOOK!$B15+$E$3*120,LOOK!$C$3)</f>
        <v>136</v>
      </c>
      <c r="D15" s="1">
        <f ca="1">OFFSET(DATA!$A$32,LOOK!$B15+$E$3*120,LOOK!$C$3)</f>
        <v>257</v>
      </c>
      <c r="E15" s="8">
        <f t="shared" si="0"/>
        <v>0.529</v>
      </c>
      <c r="F15" s="10">
        <f t="shared" si="1"/>
        <v>0.372</v>
      </c>
      <c r="G15" s="57"/>
      <c r="I15" s="13">
        <f ca="1">COUNTIF(OFFSET(DATA!$B$114,$E$3*120,0,1,12),"&gt;0")</f>
        <v>12</v>
      </c>
      <c r="J15" s="5" t="s">
        <v>11</v>
      </c>
      <c r="V15" s="18">
        <f ca="1">OFFSET(I19,0,I15)</f>
        <v>0.393</v>
      </c>
    </row>
    <row r="16" spans="2:22" ht="11.25">
      <c r="B16" s="2">
        <v>12</v>
      </c>
      <c r="C16" s="1">
        <f ca="1">OFFSET(DATA!$A$5,LOOK!$B16+$E$3*120,LOOK!$C$3)</f>
        <v>228</v>
      </c>
      <c r="D16" s="1">
        <f ca="1">OFFSET(DATA!$A$32,LOOK!$B16+$E$3*120,LOOK!$C$3)</f>
        <v>504</v>
      </c>
      <c r="E16" s="8">
        <f t="shared" si="0"/>
        <v>0.452</v>
      </c>
      <c r="F16" s="10">
        <f t="shared" si="1"/>
        <v>0.372</v>
      </c>
      <c r="G16" s="57"/>
      <c r="I16" s="2" t="s">
        <v>7</v>
      </c>
      <c r="J16" s="1">
        <f ca="1">OFFSET(DATA!$A$61,LOOK!$J$3+$E$3*120,LOOK!J$6)</f>
        <v>145</v>
      </c>
      <c r="K16" s="1">
        <f ca="1">OFFSET(DATA!$A$61,LOOK!$J$3+$E$3*120,LOOK!K$6)</f>
        <v>115</v>
      </c>
      <c r="L16" s="1">
        <f ca="1">OFFSET(DATA!$A$61,LOOK!$J$3+$E$3*120,LOOK!L$6)</f>
        <v>97</v>
      </c>
      <c r="M16" s="1">
        <f ca="1">OFFSET(DATA!$A$61,LOOK!$J$3+$E$3*120,LOOK!M$6)</f>
        <v>112</v>
      </c>
      <c r="N16" s="1">
        <f ca="1">OFFSET(DATA!$A$61,LOOK!$J$3+$E$3*120,LOOK!N$6)</f>
        <v>102</v>
      </c>
      <c r="O16" s="1">
        <f ca="1">OFFSET(DATA!$A$61,LOOK!$J$3+$E$3*120,LOOK!O$6)</f>
        <v>105</v>
      </c>
      <c r="P16" s="1">
        <f ca="1">OFFSET(DATA!$A$61,LOOK!$J$3+$E$3*120,LOOK!P$6)</f>
        <v>73</v>
      </c>
      <c r="Q16" s="1">
        <f ca="1">OFFSET(DATA!$A$61,LOOK!$J$3+$E$3*120,LOOK!Q$6)</f>
        <v>63</v>
      </c>
      <c r="R16" s="1">
        <f ca="1">OFFSET(DATA!$A$61,LOOK!$J$3+$E$3*120,LOOK!R$6)</f>
        <v>77</v>
      </c>
      <c r="S16" s="1">
        <f ca="1">OFFSET(DATA!$A$61,LOOK!$J$3+$E$3*120,LOOK!S$6)</f>
        <v>69</v>
      </c>
      <c r="T16" s="1">
        <f ca="1">OFFSET(DATA!$A$61,LOOK!$J$3+$E$3*120,LOOK!T$6)</f>
        <v>80</v>
      </c>
      <c r="U16" s="1">
        <f ca="1">OFFSET(DATA!$A$61,LOOK!$J$3+$E$3*120,LOOK!U$6)</f>
        <v>81</v>
      </c>
      <c r="V16" s="93">
        <f>N23</f>
        <v>0.9</v>
      </c>
    </row>
    <row r="17" spans="2:22" ht="11.25">
      <c r="B17" s="2">
        <v>13</v>
      </c>
      <c r="C17" s="1">
        <f ca="1">OFFSET(DATA!$A$5,LOOK!$B17+$E$3*120,LOOK!$C$3)</f>
        <v>18</v>
      </c>
      <c r="D17" s="1">
        <f ca="1">OFFSET(DATA!$A$32,LOOK!$B17+$E$3*120,LOOK!$C$3)</f>
        <v>68</v>
      </c>
      <c r="E17" s="8">
        <f t="shared" si="0"/>
        <v>0.265</v>
      </c>
      <c r="F17" s="10">
        <f t="shared" si="1"/>
        <v>0.372</v>
      </c>
      <c r="G17" s="57"/>
      <c r="I17" s="2" t="s">
        <v>8</v>
      </c>
      <c r="J17" s="1">
        <f ca="1">OFFSET(DATA!$A$89,LOOK!$J$3+$E$3*120,LOOK!J$6)</f>
        <v>360</v>
      </c>
      <c r="K17" s="1">
        <f ca="1">OFFSET(DATA!$A$89,LOOK!$J$3+$E$3*120,LOOK!K$6)</f>
        <v>340</v>
      </c>
      <c r="L17" s="1">
        <f ca="1">OFFSET(DATA!$A$89,LOOK!$J$3+$E$3*120,LOOK!L$6)</f>
        <v>281</v>
      </c>
      <c r="M17" s="1">
        <f ca="1">OFFSET(DATA!$A$89,LOOK!$J$3+$E$3*120,LOOK!M$6)</f>
        <v>272</v>
      </c>
      <c r="N17" s="1">
        <f ca="1">OFFSET(DATA!$A$89,LOOK!$J$3+$E$3*120,LOOK!N$6)</f>
        <v>250</v>
      </c>
      <c r="O17" s="1">
        <f ca="1">OFFSET(DATA!$A$89,LOOK!$J$3+$E$3*120,LOOK!O$6)</f>
        <v>242</v>
      </c>
      <c r="P17" s="1">
        <f ca="1">OFFSET(DATA!$A$89,LOOK!$J$3+$E$3*120,LOOK!P$6)</f>
        <v>186</v>
      </c>
      <c r="Q17" s="1">
        <f ca="1">OFFSET(DATA!$A$89,LOOK!$J$3+$E$3*120,LOOK!Q$6)</f>
        <v>163</v>
      </c>
      <c r="R17" s="1">
        <f ca="1">OFFSET(DATA!$A$89,LOOK!$J$3+$E$3*120,LOOK!R$6)</f>
        <v>201</v>
      </c>
      <c r="S17" s="1">
        <f ca="1">OFFSET(DATA!$A$89,LOOK!$J$3+$E$3*120,LOOK!S$6)</f>
        <v>185</v>
      </c>
      <c r="T17" s="1">
        <f ca="1">OFFSET(DATA!$A$89,LOOK!$J$3+$E$3*120,LOOK!T$6)</f>
        <v>195</v>
      </c>
      <c r="U17" s="1">
        <f ca="1">OFFSET(DATA!$A$89,LOOK!$J$3+$E$3*120,LOOK!U$6)</f>
        <v>190</v>
      </c>
      <c r="V17" s="18" t="e">
        <f>(12*N3-I15*V15)/(12-I15)</f>
        <v>#DIV/0!</v>
      </c>
    </row>
    <row r="18" spans="2:21" ht="11.25">
      <c r="B18" s="2">
        <v>14</v>
      </c>
      <c r="C18" s="1">
        <f ca="1">OFFSET(DATA!$A$5,LOOK!$B18+$E$3*120,LOOK!$C$3)</f>
        <v>78</v>
      </c>
      <c r="D18" s="1">
        <f ca="1">OFFSET(DATA!$A$32,LOOK!$B18+$E$3*120,LOOK!$C$3)</f>
        <v>173</v>
      </c>
      <c r="E18" s="8">
        <f t="shared" si="0"/>
        <v>0.451</v>
      </c>
      <c r="F18" s="10">
        <f t="shared" si="1"/>
        <v>0.372</v>
      </c>
      <c r="G18" s="57"/>
      <c r="I18" s="2" t="s">
        <v>9</v>
      </c>
      <c r="J18" s="8">
        <f ca="1">OFFSET($I$94,$J$3,J$6)</f>
        <v>0.4029881</v>
      </c>
      <c r="K18" s="8">
        <f aca="true" ca="1" t="shared" si="10" ref="K18:U18">OFFSET($I$94,$J$3,K$6)</f>
        <v>0.3379881</v>
      </c>
      <c r="L18" s="8">
        <f ca="1" t="shared" si="10"/>
        <v>0.34498809999999996</v>
      </c>
      <c r="M18" s="8">
        <f ca="1" t="shared" si="10"/>
        <v>0.41198809999999997</v>
      </c>
      <c r="N18" s="8">
        <f ca="1" t="shared" si="10"/>
        <v>0.40798809999999996</v>
      </c>
      <c r="O18" s="8">
        <f ca="1" t="shared" si="10"/>
        <v>0.4339881</v>
      </c>
      <c r="P18" s="8">
        <f ca="1" t="shared" si="10"/>
        <v>0.3919881</v>
      </c>
      <c r="Q18" s="8">
        <f ca="1" t="shared" si="10"/>
        <v>0.3869881</v>
      </c>
      <c r="R18" s="8">
        <f ca="1" t="shared" si="10"/>
        <v>0.3829881</v>
      </c>
      <c r="S18" s="8">
        <f ca="1" t="shared" si="10"/>
        <v>0.3729881</v>
      </c>
      <c r="T18" s="8">
        <f ca="1" t="shared" si="10"/>
        <v>0.40998809999999997</v>
      </c>
      <c r="U18" s="8">
        <f ca="1" t="shared" si="10"/>
        <v>0.4259881</v>
      </c>
    </row>
    <row r="19" spans="2:21" ht="11.25">
      <c r="B19" s="2">
        <v>15</v>
      </c>
      <c r="C19" s="1">
        <f ca="1">OFFSET(DATA!$A$5,LOOK!$B19+$E$3*120,LOOK!$C$3)</f>
        <v>83</v>
      </c>
      <c r="D19" s="1">
        <f ca="1">OFFSET(DATA!$A$32,LOOK!$B19+$E$3*120,LOOK!$C$3)</f>
        <v>250</v>
      </c>
      <c r="E19" s="8">
        <f t="shared" si="0"/>
        <v>0.332</v>
      </c>
      <c r="F19" s="10">
        <f t="shared" si="1"/>
        <v>0.372</v>
      </c>
      <c r="G19" s="57"/>
      <c r="I19" s="2" t="s">
        <v>10</v>
      </c>
      <c r="J19" s="45">
        <f>IF(J$6&gt;$I15,0,IF(J$6=1,J$18,ROUND(AVERAGE($J18:J18),3)))</f>
        <v>0.4029881</v>
      </c>
      <c r="K19" s="45">
        <f>IF(K$6&gt;$I15,0,IF(K$6=1,K$18,ROUND(AVERAGE($J18:K18),3)))</f>
        <v>0.37</v>
      </c>
      <c r="L19" s="45">
        <f>IF(L$6&gt;$I15,0,IF(L$6=1,L$18,ROUND(AVERAGE($J18:L18),3)))</f>
        <v>0.362</v>
      </c>
      <c r="M19" s="45">
        <f>IF(M$6&gt;$I15,0,IF(M$6=1,M$18,ROUND(AVERAGE($J18:M18),3)))</f>
        <v>0.374</v>
      </c>
      <c r="N19" s="45">
        <f>IF(N$6&gt;$I15,0,IF(N$6=1,N$18,ROUND(AVERAGE($J18:N18),3)))</f>
        <v>0.381</v>
      </c>
      <c r="O19" s="45">
        <f>IF(O$6&gt;$I15,0,IF(O$6=1,O$18,ROUND(AVERAGE($J18:O18),3)))</f>
        <v>0.39</v>
      </c>
      <c r="P19" s="45">
        <f>IF(P$6&gt;$I15,0,IF(P$6=1,P$18,ROUND(AVERAGE($J18:P18),3)))</f>
        <v>0.39</v>
      </c>
      <c r="Q19" s="45">
        <f>IF(Q$6&gt;$I15,0,IF(Q$6=1,Q$18,ROUND(AVERAGE($J18:Q18),3)))</f>
        <v>0.39</v>
      </c>
      <c r="R19" s="45">
        <f>IF(R$6&gt;$I15,0,IF(R$6=1,R$18,ROUND(AVERAGE($J18:R18),3)))</f>
        <v>0.389</v>
      </c>
      <c r="S19" s="45">
        <f>IF(S$6&gt;$I15,0,IF(S$6=1,S$18,ROUND(AVERAGE($J18:S18),3)))</f>
        <v>0.387</v>
      </c>
      <c r="T19" s="45">
        <f>IF(T$6&gt;$I15,0,IF(T$6=1,T$18,ROUND(AVERAGE($J18:T18),3)))</f>
        <v>0.39</v>
      </c>
      <c r="U19" s="45">
        <f>IF(U$6&gt;$I15,0,IF(U$6=1,U$18,ROUND(AVERAGE($J18:U18),3)))</f>
        <v>0.393</v>
      </c>
    </row>
    <row r="20" spans="2:21" ht="11.25">
      <c r="B20" s="2">
        <v>16</v>
      </c>
      <c r="C20" s="1">
        <f ca="1">OFFSET(DATA!$A$5,LOOK!$B20+$E$3*120,LOOK!$C$3)</f>
        <v>94</v>
      </c>
      <c r="D20" s="1">
        <f ca="1">OFFSET(DATA!$A$32,LOOK!$B20+$E$3*120,LOOK!$C$3)</f>
        <v>178</v>
      </c>
      <c r="E20" s="8">
        <f t="shared" si="0"/>
        <v>0.528</v>
      </c>
      <c r="F20" s="10">
        <f t="shared" si="1"/>
        <v>0.372</v>
      </c>
      <c r="G20" s="57"/>
      <c r="I20" s="2" t="s">
        <v>20</v>
      </c>
      <c r="J20" s="30">
        <f aca="true" t="shared" si="11" ref="J20:U20">IF(J$6&lt;=$I15,-1,IF($V15&gt;=$V16,$V15,-1))</f>
        <v>-1</v>
      </c>
      <c r="K20" s="30">
        <f t="shared" si="11"/>
        <v>-1</v>
      </c>
      <c r="L20" s="30">
        <f t="shared" si="11"/>
        <v>-1</v>
      </c>
      <c r="M20" s="30">
        <f t="shared" si="11"/>
        <v>-1</v>
      </c>
      <c r="N20" s="30">
        <f t="shared" si="11"/>
        <v>-1</v>
      </c>
      <c r="O20" s="30">
        <f t="shared" si="11"/>
        <v>-1</v>
      </c>
      <c r="P20" s="30">
        <f t="shared" si="11"/>
        <v>-1</v>
      </c>
      <c r="Q20" s="30">
        <f t="shared" si="11"/>
        <v>-1</v>
      </c>
      <c r="R20" s="30">
        <f t="shared" si="11"/>
        <v>-1</v>
      </c>
      <c r="S20" s="30">
        <f t="shared" si="11"/>
        <v>-1</v>
      </c>
      <c r="T20" s="30">
        <f t="shared" si="11"/>
        <v>-1</v>
      </c>
      <c r="U20" s="30">
        <f t="shared" si="11"/>
        <v>-1</v>
      </c>
    </row>
    <row r="21" spans="2:23" ht="11.25">
      <c r="B21" s="2">
        <v>17</v>
      </c>
      <c r="C21" s="1">
        <f ca="1">OFFSET(DATA!$A$5,LOOK!$B21+$E$3*120,LOOK!$C$3)</f>
        <v>75</v>
      </c>
      <c r="D21" s="1">
        <f ca="1">OFFSET(DATA!$A$32,LOOK!$B21+$E$3*120,LOOK!$C$3)</f>
        <v>189</v>
      </c>
      <c r="E21" s="8">
        <f t="shared" si="0"/>
        <v>0.397</v>
      </c>
      <c r="F21" s="10">
        <f t="shared" si="1"/>
        <v>0.372</v>
      </c>
      <c r="G21" s="57"/>
      <c r="I21" s="2" t="s">
        <v>43</v>
      </c>
      <c r="J21" s="30">
        <f aca="true" t="shared" si="12" ref="J21:U21">IF(J$6&lt;=$I15,-1,IF(AND($V17&gt;=$V16,$V17&lt;=1),$V17,-1))</f>
        <v>-1</v>
      </c>
      <c r="K21" s="30">
        <f t="shared" si="12"/>
        <v>-1</v>
      </c>
      <c r="L21" s="30">
        <f t="shared" si="12"/>
        <v>-1</v>
      </c>
      <c r="M21" s="30">
        <f t="shared" si="12"/>
        <v>-1</v>
      </c>
      <c r="N21" s="30">
        <f t="shared" si="12"/>
        <v>-1</v>
      </c>
      <c r="O21" s="30">
        <f t="shared" si="12"/>
        <v>-1</v>
      </c>
      <c r="P21" s="30">
        <f t="shared" si="12"/>
        <v>-1</v>
      </c>
      <c r="Q21" s="30">
        <f t="shared" si="12"/>
        <v>-1</v>
      </c>
      <c r="R21" s="30">
        <f t="shared" si="12"/>
        <v>-1</v>
      </c>
      <c r="S21" s="30">
        <f t="shared" si="12"/>
        <v>-1</v>
      </c>
      <c r="T21" s="30">
        <f t="shared" si="12"/>
        <v>-1</v>
      </c>
      <c r="U21" s="30">
        <f t="shared" si="12"/>
        <v>-1</v>
      </c>
      <c r="W21" s="108"/>
    </row>
    <row r="22" spans="2:21" ht="11.25">
      <c r="B22" s="2">
        <v>18</v>
      </c>
      <c r="C22" s="1">
        <f ca="1">OFFSET(DATA!$A$5,LOOK!$B22+$E$3*120,LOOK!$C$3)</f>
        <v>31</v>
      </c>
      <c r="D22" s="1">
        <f ca="1">OFFSET(DATA!$A$32,LOOK!$B22+$E$3*120,LOOK!$C$3)</f>
        <v>90</v>
      </c>
      <c r="E22" s="8">
        <f t="shared" si="0"/>
        <v>0.344</v>
      </c>
      <c r="F22" s="10">
        <f t="shared" si="1"/>
        <v>0.372</v>
      </c>
      <c r="G22" s="57"/>
      <c r="I22" s="2" t="s">
        <v>21</v>
      </c>
      <c r="J22" s="30">
        <f aca="true" t="shared" si="13" ref="J22:U22">IF(J$6&lt;=$I15,-1,IF($V17&gt;1,$V17,-1))</f>
        <v>-1</v>
      </c>
      <c r="K22" s="30">
        <f t="shared" si="13"/>
        <v>-1</v>
      </c>
      <c r="L22" s="30">
        <f t="shared" si="13"/>
        <v>-1</v>
      </c>
      <c r="M22" s="30">
        <f t="shared" si="13"/>
        <v>-1</v>
      </c>
      <c r="N22" s="30">
        <f t="shared" si="13"/>
        <v>-1</v>
      </c>
      <c r="O22" s="30">
        <f t="shared" si="13"/>
        <v>-1</v>
      </c>
      <c r="P22" s="30">
        <f t="shared" si="13"/>
        <v>-1</v>
      </c>
      <c r="Q22" s="30">
        <f t="shared" si="13"/>
        <v>-1</v>
      </c>
      <c r="R22" s="30">
        <f t="shared" si="13"/>
        <v>-1</v>
      </c>
      <c r="S22" s="30">
        <f t="shared" si="13"/>
        <v>-1</v>
      </c>
      <c r="T22" s="30">
        <f t="shared" si="13"/>
        <v>-1</v>
      </c>
      <c r="U22" s="30">
        <f t="shared" si="13"/>
        <v>-1</v>
      </c>
    </row>
    <row r="23" spans="2:21" ht="11.25">
      <c r="B23" s="2">
        <v>19</v>
      </c>
      <c r="C23" s="1">
        <f ca="1">OFFSET(DATA!$A$5,LOOK!$B23+$E$3*120,LOOK!$C$3)</f>
        <v>5</v>
      </c>
      <c r="D23" s="1">
        <f ca="1">OFFSET(DATA!$A$32,LOOK!$B23+$E$3*120,LOOK!$C$3)</f>
        <v>18</v>
      </c>
      <c r="E23" s="8">
        <f t="shared" si="0"/>
        <v>0.278</v>
      </c>
      <c r="F23" s="10">
        <f t="shared" si="1"/>
        <v>0.372</v>
      </c>
      <c r="G23" s="57"/>
      <c r="J23" s="19">
        <f>$N$3</f>
        <v>0.9</v>
      </c>
      <c r="K23" s="19">
        <f aca="true" t="shared" si="14" ref="K23:U23">$J23</f>
        <v>0.9</v>
      </c>
      <c r="L23" s="19">
        <f t="shared" si="14"/>
        <v>0.9</v>
      </c>
      <c r="M23" s="19">
        <f t="shared" si="14"/>
        <v>0.9</v>
      </c>
      <c r="N23" s="19">
        <f t="shared" si="14"/>
        <v>0.9</v>
      </c>
      <c r="O23" s="19">
        <f t="shared" si="14"/>
        <v>0.9</v>
      </c>
      <c r="P23" s="19">
        <f t="shared" si="14"/>
        <v>0.9</v>
      </c>
      <c r="Q23" s="19">
        <f t="shared" si="14"/>
        <v>0.9</v>
      </c>
      <c r="R23" s="19">
        <f t="shared" si="14"/>
        <v>0.9</v>
      </c>
      <c r="S23" s="19">
        <f t="shared" si="14"/>
        <v>0.9</v>
      </c>
      <c r="T23" s="19">
        <f t="shared" si="14"/>
        <v>0.9</v>
      </c>
      <c r="U23" s="19">
        <f t="shared" si="14"/>
        <v>0.9</v>
      </c>
    </row>
    <row r="24" spans="2:7" ht="11.25">
      <c r="B24" s="2">
        <v>20</v>
      </c>
      <c r="C24" s="1">
        <f ca="1">OFFSET(DATA!$A$5,LOOK!$B24+$E$3*120,LOOK!$C$3)</f>
        <v>4</v>
      </c>
      <c r="D24" s="1">
        <f ca="1">OFFSET(DATA!$A$32,LOOK!$B24+$E$3*120,LOOK!$C$3)</f>
        <v>39</v>
      </c>
      <c r="E24" s="8">
        <f t="shared" si="0"/>
        <v>0.103</v>
      </c>
      <c r="F24" s="10">
        <f t="shared" si="1"/>
        <v>0.372</v>
      </c>
      <c r="G24" s="57"/>
    </row>
    <row r="25" spans="2:10" ht="11.25">
      <c r="B25" s="2">
        <v>21</v>
      </c>
      <c r="C25" s="1">
        <f ca="1">OFFSET(DATA!$A$5,LOOK!$B25+$E$3*120,LOOK!$C$3)</f>
        <v>78</v>
      </c>
      <c r="D25" s="1">
        <f ca="1">OFFSET(DATA!$A$32,LOOK!$B25+$E$3*120,LOOK!$C$3)</f>
        <v>136</v>
      </c>
      <c r="E25" s="8">
        <f t="shared" si="0"/>
        <v>0.574</v>
      </c>
      <c r="F25" s="10">
        <f t="shared" si="1"/>
        <v>0.372</v>
      </c>
      <c r="G25" s="57"/>
      <c r="I25" s="24">
        <f ca="1">OFFSET(I6,$R$3*9,0)</f>
        <v>12</v>
      </c>
      <c r="J25" s="54" t="str">
        <f>R1</f>
        <v>AF</v>
      </c>
    </row>
    <row r="26" spans="2:21" ht="11.25">
      <c r="B26" s="2">
        <v>22</v>
      </c>
      <c r="C26" s="1">
        <f ca="1">OFFSET(DATA!$A$5,LOOK!$B26+$E$3*120,LOOK!$C$3)</f>
        <v>203</v>
      </c>
      <c r="D26" s="1">
        <f ca="1">OFFSET(DATA!$A$32,LOOK!$B26+$E$3*120,LOOK!$C$3)</f>
        <v>357</v>
      </c>
      <c r="E26" s="8">
        <f t="shared" si="0"/>
        <v>0.569</v>
      </c>
      <c r="F26" s="10">
        <f t="shared" si="1"/>
        <v>0.372</v>
      </c>
      <c r="G26" s="57"/>
      <c r="I26" s="2" t="s">
        <v>7</v>
      </c>
      <c r="J26" s="1">
        <f aca="true" ca="1" t="shared" si="15" ref="J26:U26">OFFSET(J7,$R$3*9,0)</f>
        <v>2237</v>
      </c>
      <c r="K26" s="1">
        <f ca="1" t="shared" si="15"/>
        <v>2022</v>
      </c>
      <c r="L26" s="1">
        <f ca="1" t="shared" si="15"/>
        <v>1591</v>
      </c>
      <c r="M26" s="1">
        <f ca="1" t="shared" si="15"/>
        <v>1625</v>
      </c>
      <c r="N26" s="1">
        <f ca="1" t="shared" si="15"/>
        <v>1551</v>
      </c>
      <c r="O26" s="1">
        <f ca="1" t="shared" si="15"/>
        <v>1651</v>
      </c>
      <c r="P26" s="1">
        <f ca="1" t="shared" si="15"/>
        <v>1633</v>
      </c>
      <c r="Q26" s="1">
        <f ca="1" t="shared" si="15"/>
        <v>1554</v>
      </c>
      <c r="R26" s="1">
        <f ca="1" t="shared" si="15"/>
        <v>1453</v>
      </c>
      <c r="S26" s="1">
        <f ca="1" t="shared" si="15"/>
        <v>1419</v>
      </c>
      <c r="T26" s="1">
        <f ca="1" t="shared" si="15"/>
        <v>1494</v>
      </c>
      <c r="U26" s="1">
        <f ca="1" t="shared" si="15"/>
        <v>1485</v>
      </c>
    </row>
    <row r="27" spans="2:21" ht="11.25">
      <c r="B27" s="2">
        <v>23</v>
      </c>
      <c r="C27" s="1">
        <f ca="1">OFFSET(DATA!$A$5,LOOK!$B27+$E$3*120,LOOK!$C$3)</f>
        <v>152</v>
      </c>
      <c r="D27" s="1">
        <f ca="1">OFFSET(DATA!$A$32,LOOK!$B27+$E$3*120,LOOK!$C$3)</f>
        <v>593</v>
      </c>
      <c r="E27" s="8">
        <f t="shared" si="0"/>
        <v>0.256</v>
      </c>
      <c r="F27" s="10">
        <f t="shared" si="1"/>
        <v>0.372</v>
      </c>
      <c r="G27" s="57"/>
      <c r="I27" s="2" t="s">
        <v>8</v>
      </c>
      <c r="J27" s="1">
        <f aca="true" ca="1" t="shared" si="16" ref="J27:U27">OFFSET(J8,$R$3*9,0)</f>
        <v>5830</v>
      </c>
      <c r="K27" s="1">
        <f ca="1" t="shared" si="16"/>
        <v>5592</v>
      </c>
      <c r="L27" s="1">
        <f ca="1" t="shared" si="16"/>
        <v>4476</v>
      </c>
      <c r="M27" s="1">
        <f ca="1" t="shared" si="16"/>
        <v>4417</v>
      </c>
      <c r="N27" s="1">
        <f ca="1" t="shared" si="16"/>
        <v>4221</v>
      </c>
      <c r="O27" s="1">
        <f ca="1" t="shared" si="16"/>
        <v>4372</v>
      </c>
      <c r="P27" s="1">
        <f ca="1" t="shared" si="16"/>
        <v>4085</v>
      </c>
      <c r="Q27" s="1">
        <f ca="1" t="shared" si="16"/>
        <v>3773</v>
      </c>
      <c r="R27" s="1">
        <f ca="1" t="shared" si="16"/>
        <v>3856</v>
      </c>
      <c r="S27" s="1">
        <f ca="1" t="shared" si="16"/>
        <v>3845</v>
      </c>
      <c r="T27" s="1">
        <f ca="1" t="shared" si="16"/>
        <v>3879</v>
      </c>
      <c r="U27" s="1">
        <f ca="1" t="shared" si="16"/>
        <v>3990</v>
      </c>
    </row>
    <row r="28" spans="2:21" ht="11.25">
      <c r="B28" s="6">
        <v>24</v>
      </c>
      <c r="C28" s="7">
        <f ca="1">OFFSET(DATA!$A$5,LOOK!$B28+$E$3*120,LOOK!$C$3)</f>
        <v>22</v>
      </c>
      <c r="D28" s="7">
        <f ca="1">OFFSET(DATA!$A$32,LOOK!$B28+$E$3*120,LOOK!$C$3)</f>
        <v>76</v>
      </c>
      <c r="E28" s="9">
        <f t="shared" si="0"/>
        <v>0.289</v>
      </c>
      <c r="F28" s="10">
        <f t="shared" si="1"/>
        <v>0.372</v>
      </c>
      <c r="G28" s="57"/>
      <c r="I28" s="2" t="s">
        <v>9</v>
      </c>
      <c r="J28" s="8">
        <f aca="true" ca="1" t="shared" si="17" ref="J28:U28">OFFSET(J9,$R$3*9,0)</f>
        <v>0.38399110000000003</v>
      </c>
      <c r="K28" s="8">
        <f ca="1" t="shared" si="17"/>
        <v>0.3619911</v>
      </c>
      <c r="L28" s="8">
        <f ca="1" t="shared" si="17"/>
        <v>0.3549911</v>
      </c>
      <c r="M28" s="8">
        <f ca="1" t="shared" si="17"/>
        <v>0.3679911</v>
      </c>
      <c r="N28" s="8">
        <f ca="1" t="shared" si="17"/>
        <v>0.3669911</v>
      </c>
      <c r="O28" s="8">
        <f ca="1" t="shared" si="17"/>
        <v>0.3779911</v>
      </c>
      <c r="P28" s="8">
        <f ca="1" t="shared" si="17"/>
        <v>0.39999110000000004</v>
      </c>
      <c r="Q28" s="8">
        <f ca="1" t="shared" si="17"/>
        <v>0.4119911</v>
      </c>
      <c r="R28" s="8">
        <f ca="1" t="shared" si="17"/>
        <v>0.3769911</v>
      </c>
      <c r="S28" s="8">
        <f ca="1" t="shared" si="17"/>
        <v>0.3689911</v>
      </c>
      <c r="T28" s="8">
        <f ca="1" t="shared" si="17"/>
        <v>0.38499110000000003</v>
      </c>
      <c r="U28" s="8">
        <f ca="1" t="shared" si="17"/>
        <v>0.3719911</v>
      </c>
    </row>
    <row r="29" spans="2:21" ht="11.25">
      <c r="B29" s="2">
        <v>25</v>
      </c>
      <c r="C29" s="1">
        <f>SUM(C5:C28)</f>
        <v>1485</v>
      </c>
      <c r="D29" s="1">
        <f>SUM(D5:D28)</f>
        <v>3990</v>
      </c>
      <c r="E29" s="8">
        <f t="shared" si="0"/>
        <v>0.372</v>
      </c>
      <c r="I29" s="2" t="s">
        <v>10</v>
      </c>
      <c r="J29" s="8">
        <f aca="true" ca="1" t="shared" si="18" ref="J29:U29">OFFSET(J10,$R$3*9,0)</f>
        <v>0.384</v>
      </c>
      <c r="K29" s="8">
        <f ca="1" t="shared" si="18"/>
        <v>0.373</v>
      </c>
      <c r="L29" s="8">
        <f ca="1" t="shared" si="18"/>
        <v>0.367</v>
      </c>
      <c r="M29" s="8">
        <f ca="1" t="shared" si="18"/>
        <v>0.367</v>
      </c>
      <c r="N29" s="8">
        <f ca="1" t="shared" si="18"/>
        <v>0.367</v>
      </c>
      <c r="O29" s="8">
        <f ca="1" t="shared" si="18"/>
        <v>0.369</v>
      </c>
      <c r="P29" s="8">
        <f ca="1" t="shared" si="18"/>
        <v>0.373</v>
      </c>
      <c r="Q29" s="8">
        <f ca="1" t="shared" si="18"/>
        <v>0.378</v>
      </c>
      <c r="R29" s="8">
        <f ca="1" t="shared" si="18"/>
        <v>0.378</v>
      </c>
      <c r="S29" s="8">
        <f ca="1" t="shared" si="18"/>
        <v>0.377</v>
      </c>
      <c r="T29" s="8">
        <f ca="1" t="shared" si="18"/>
        <v>0.378</v>
      </c>
      <c r="U29" s="8">
        <f ca="1" t="shared" si="18"/>
        <v>0.377</v>
      </c>
    </row>
    <row r="30" spans="9:21" ht="11.25">
      <c r="I30" s="2" t="s">
        <v>20</v>
      </c>
      <c r="J30" s="30">
        <f aca="true" ca="1" t="shared" si="19" ref="J30:U30">OFFSET(J11,$R$3*9,0)</f>
        <v>-1</v>
      </c>
      <c r="K30" s="30">
        <f ca="1" t="shared" si="19"/>
        <v>-1</v>
      </c>
      <c r="L30" s="30">
        <f ca="1" t="shared" si="19"/>
        <v>-1</v>
      </c>
      <c r="M30" s="30">
        <f ca="1" t="shared" si="19"/>
        <v>-1</v>
      </c>
      <c r="N30" s="30">
        <f ca="1" t="shared" si="19"/>
        <v>-1</v>
      </c>
      <c r="O30" s="30">
        <f ca="1" t="shared" si="19"/>
        <v>-1</v>
      </c>
      <c r="P30" s="30">
        <f ca="1" t="shared" si="19"/>
        <v>-1</v>
      </c>
      <c r="Q30" s="30">
        <f ca="1" t="shared" si="19"/>
        <v>-1</v>
      </c>
      <c r="R30" s="30">
        <f ca="1" t="shared" si="19"/>
        <v>-1</v>
      </c>
      <c r="S30" s="30">
        <f ca="1" t="shared" si="19"/>
        <v>-1</v>
      </c>
      <c r="T30" s="30">
        <f ca="1" t="shared" si="19"/>
        <v>-1</v>
      </c>
      <c r="U30" s="30">
        <f ca="1" t="shared" si="19"/>
        <v>-1</v>
      </c>
    </row>
    <row r="31" spans="9:21" ht="11.25">
      <c r="I31" s="2" t="s">
        <v>43</v>
      </c>
      <c r="J31" s="30">
        <f aca="true" ca="1" t="shared" si="20" ref="J31:U31">OFFSET(J12,$R$3*9,0)</f>
        <v>-1</v>
      </c>
      <c r="K31" s="30">
        <f ca="1" t="shared" si="20"/>
        <v>-1</v>
      </c>
      <c r="L31" s="30">
        <f ca="1" t="shared" si="20"/>
        <v>-1</v>
      </c>
      <c r="M31" s="30">
        <f ca="1" t="shared" si="20"/>
        <v>-1</v>
      </c>
      <c r="N31" s="30">
        <f ca="1" t="shared" si="20"/>
        <v>-1</v>
      </c>
      <c r="O31" s="30">
        <f ca="1" t="shared" si="20"/>
        <v>-1</v>
      </c>
      <c r="P31" s="30">
        <f ca="1" t="shared" si="20"/>
        <v>-1</v>
      </c>
      <c r="Q31" s="30">
        <f ca="1" t="shared" si="20"/>
        <v>-1</v>
      </c>
      <c r="R31" s="30">
        <f ca="1" t="shared" si="20"/>
        <v>-1</v>
      </c>
      <c r="S31" s="30">
        <f ca="1" t="shared" si="20"/>
        <v>-1</v>
      </c>
      <c r="T31" s="30">
        <f ca="1" t="shared" si="20"/>
        <v>-1</v>
      </c>
      <c r="U31" s="30">
        <f ca="1" t="shared" si="20"/>
        <v>-1</v>
      </c>
    </row>
    <row r="32" spans="9:21" ht="11.25">
      <c r="I32" s="2" t="s">
        <v>21</v>
      </c>
      <c r="J32" s="30">
        <f aca="true" ca="1" t="shared" si="21" ref="J32:U32">OFFSET(J13,$R$3*9,0)</f>
        <v>-1</v>
      </c>
      <c r="K32" s="30">
        <f ca="1" t="shared" si="21"/>
        <v>-1</v>
      </c>
      <c r="L32" s="30">
        <f ca="1" t="shared" si="21"/>
        <v>-1</v>
      </c>
      <c r="M32" s="30">
        <f ca="1" t="shared" si="21"/>
        <v>-1</v>
      </c>
      <c r="N32" s="30">
        <f ca="1" t="shared" si="21"/>
        <v>-1</v>
      </c>
      <c r="O32" s="30">
        <f ca="1" t="shared" si="21"/>
        <v>-1</v>
      </c>
      <c r="P32" s="30">
        <f ca="1" t="shared" si="21"/>
        <v>-1</v>
      </c>
      <c r="Q32" s="30">
        <f ca="1" t="shared" si="21"/>
        <v>-1</v>
      </c>
      <c r="R32" s="30">
        <f ca="1" t="shared" si="21"/>
        <v>-1</v>
      </c>
      <c r="S32" s="30">
        <f ca="1" t="shared" si="21"/>
        <v>-1</v>
      </c>
      <c r="T32" s="30">
        <f ca="1" t="shared" si="21"/>
        <v>-1</v>
      </c>
      <c r="U32" s="30">
        <f ca="1" t="shared" si="21"/>
        <v>-1</v>
      </c>
    </row>
    <row r="33" spans="10:21" ht="11.25">
      <c r="J33" s="19">
        <f aca="true" ca="1" t="shared" si="22" ref="J33:U33">OFFSET(J14,$R$3*9,0)</f>
        <v>0.5</v>
      </c>
      <c r="K33" s="19">
        <f ca="1" t="shared" si="22"/>
        <v>0.5</v>
      </c>
      <c r="L33" s="19">
        <f ca="1" t="shared" si="22"/>
        <v>0.5</v>
      </c>
      <c r="M33" s="19">
        <f ca="1" t="shared" si="22"/>
        <v>0.5</v>
      </c>
      <c r="N33" s="19">
        <f ca="1" t="shared" si="22"/>
        <v>0.5</v>
      </c>
      <c r="O33" s="19">
        <f ca="1" t="shared" si="22"/>
        <v>0.5</v>
      </c>
      <c r="P33" s="19">
        <f ca="1" t="shared" si="22"/>
        <v>0.5</v>
      </c>
      <c r="Q33" s="19">
        <f ca="1" t="shared" si="22"/>
        <v>0.5</v>
      </c>
      <c r="R33" s="19">
        <f ca="1" t="shared" si="22"/>
        <v>0.5</v>
      </c>
      <c r="S33" s="19">
        <f ca="1" t="shared" si="22"/>
        <v>0.5</v>
      </c>
      <c r="T33" s="19">
        <f ca="1" t="shared" si="22"/>
        <v>0.5</v>
      </c>
      <c r="U33" s="19">
        <f ca="1" t="shared" si="22"/>
        <v>0.5</v>
      </c>
    </row>
    <row r="34" spans="2:7" ht="11.25">
      <c r="B34" s="3" t="s">
        <v>11</v>
      </c>
      <c r="C34" s="3" t="s">
        <v>7</v>
      </c>
      <c r="D34" s="3" t="s">
        <v>8</v>
      </c>
      <c r="E34" s="3" t="s">
        <v>9</v>
      </c>
      <c r="F34" s="3" t="s">
        <v>10</v>
      </c>
      <c r="G34" s="55"/>
    </row>
    <row r="35" spans="2:15" ht="11.25">
      <c r="B35" s="2">
        <v>1</v>
      </c>
      <c r="C35" s="1">
        <f ca="1">OFFSET(DATA!$A$61,LOOK!$B35+$E$3*120,LOOK!$C$3)</f>
        <v>2</v>
      </c>
      <c r="D35" s="1">
        <f ca="1">OFFSET(DATA!$A$89,LOOK!$B35+$E$3*120,LOOK!$C$3)</f>
        <v>5</v>
      </c>
      <c r="E35" s="8">
        <f>IF(D35&gt;0,ROUND(C35/D35,3),"")</f>
        <v>0.4</v>
      </c>
      <c r="F35" s="10">
        <f>$E$59</f>
        <v>0.426</v>
      </c>
      <c r="G35" s="10"/>
      <c r="I35" s="21" t="str">
        <f>IF(R3=0,"All Family ","Two Parent ")&amp;"Rate"</f>
        <v>All Family Rate</v>
      </c>
      <c r="N35" s="2">
        <v>1</v>
      </c>
      <c r="O35" s="8">
        <f ca="1">OFFSET(N2,R3,0)</f>
        <v>0.5</v>
      </c>
    </row>
    <row r="36" spans="2:15" ht="11.25">
      <c r="B36" s="2">
        <v>2</v>
      </c>
      <c r="C36" s="1">
        <f ca="1">OFFSET(DATA!$A$61,LOOK!$B36+$E$3*120,LOOK!$C$3)</f>
        <v>0</v>
      </c>
      <c r="D36" s="1">
        <f ca="1">OFFSET(DATA!$A$89,LOOK!$B36+$E$3*120,LOOK!$C$3)</f>
        <v>5</v>
      </c>
      <c r="E36" s="8">
        <f aca="true" t="shared" si="23" ref="E36:E59">IF(D36&gt;0,ROUND(C36/D36,3),"")</f>
        <v>0</v>
      </c>
      <c r="F36" s="10">
        <f aca="true" t="shared" si="24" ref="F36:F58">$E$59</f>
        <v>0.426</v>
      </c>
      <c r="G36" s="10"/>
      <c r="I36" s="22" t="str">
        <f>IF(J3=25,"Statewide","Region "&amp;J3)</f>
        <v>Statewide</v>
      </c>
      <c r="N36" s="2">
        <v>2</v>
      </c>
      <c r="O36" s="10">
        <f>O35</f>
        <v>0.5</v>
      </c>
    </row>
    <row r="37" spans="2:15" ht="11.25">
      <c r="B37" s="2">
        <v>3</v>
      </c>
      <c r="C37" s="1">
        <f ca="1">OFFSET(DATA!$A$61,LOOK!$B37+$E$3*120,LOOK!$C$3)</f>
        <v>0</v>
      </c>
      <c r="D37" s="1">
        <f ca="1">OFFSET(DATA!$A$89,LOOK!$B37+$E$3*120,LOOK!$C$3)</f>
        <v>1</v>
      </c>
      <c r="E37" s="8">
        <f t="shared" si="23"/>
        <v>0</v>
      </c>
      <c r="F37" s="10">
        <f t="shared" si="24"/>
        <v>0.426</v>
      </c>
      <c r="G37" s="10"/>
      <c r="I37" s="22" t="str">
        <f>IF(E3=0,"Federal Reporting Criteria","Monthly Management Report")</f>
        <v>Federal Reporting Criteria</v>
      </c>
      <c r="N37" s="2">
        <v>3</v>
      </c>
      <c r="O37" s="10">
        <f aca="true" t="shared" si="25" ref="O37:O58">O36</f>
        <v>0.5</v>
      </c>
    </row>
    <row r="38" spans="2:15" ht="11.25">
      <c r="B38" s="2">
        <v>4</v>
      </c>
      <c r="C38" s="1">
        <f ca="1">OFFSET(DATA!$A$61,LOOK!$B38+$E$3*120,LOOK!$C$3)</f>
        <v>1</v>
      </c>
      <c r="D38" s="1">
        <f ca="1">OFFSET(DATA!$A$89,LOOK!$B38+$E$3*120,LOOK!$C$3)</f>
        <v>3</v>
      </c>
      <c r="E38" s="8">
        <f t="shared" si="23"/>
        <v>0.333</v>
      </c>
      <c r="F38" s="10">
        <f t="shared" si="24"/>
        <v>0.426</v>
      </c>
      <c r="G38" s="10"/>
      <c r="I38" s="22" t="str">
        <f>IF(M3=0,"Federal ","Caseload Reduction ")&amp;"Standards"</f>
        <v>Federal Standards</v>
      </c>
      <c r="N38" s="2">
        <v>4</v>
      </c>
      <c r="O38" s="10">
        <f t="shared" si="25"/>
        <v>0.5</v>
      </c>
    </row>
    <row r="39" spans="2:15" ht="11.25">
      <c r="B39" s="2">
        <v>5</v>
      </c>
      <c r="C39" s="1">
        <f ca="1">OFFSET(DATA!$A$61,LOOK!$B39+$E$3*120,LOOK!$C$3)</f>
        <v>1</v>
      </c>
      <c r="D39" s="1">
        <f ca="1">OFFSET(DATA!$A$89,LOOK!$B39+$E$3*120,LOOK!$C$3)</f>
        <v>7</v>
      </c>
      <c r="E39" s="8">
        <f t="shared" si="23"/>
        <v>0.143</v>
      </c>
      <c r="F39" s="10">
        <f t="shared" si="24"/>
        <v>0.426</v>
      </c>
      <c r="G39" s="10"/>
      <c r="I39" s="21" t="str">
        <f ca="1">OFFSET(I40,R3,0)</f>
        <v>Federal Standard - 50.0%</v>
      </c>
      <c r="N39" s="2">
        <v>5</v>
      </c>
      <c r="O39" s="10">
        <f t="shared" si="25"/>
        <v>0.5</v>
      </c>
    </row>
    <row r="40" spans="2:15" ht="11.25">
      <c r="B40" s="2">
        <v>6</v>
      </c>
      <c r="C40" s="1">
        <f ca="1">OFFSET(DATA!$A$61,LOOK!$B40+$E$3*120,LOOK!$C$3)</f>
        <v>0</v>
      </c>
      <c r="D40" s="1">
        <f ca="1">OFFSET(DATA!$A$89,LOOK!$B40+$E$3*120,LOOK!$C$3)</f>
        <v>1</v>
      </c>
      <c r="E40" s="8">
        <f t="shared" si="23"/>
        <v>0</v>
      </c>
      <c r="F40" s="10">
        <f t="shared" si="24"/>
        <v>0.426</v>
      </c>
      <c r="G40" s="10"/>
      <c r="I40" s="22" t="str">
        <f>IF(M3=0,"Federal Standard - ","Caseload Reduction Standard - ")&amp;P2</f>
        <v>Federal Standard - 50.0%</v>
      </c>
      <c r="N40" s="2">
        <v>6</v>
      </c>
      <c r="O40" s="10">
        <f t="shared" si="25"/>
        <v>0.5</v>
      </c>
    </row>
    <row r="41" spans="2:15" ht="11.25">
      <c r="B41" s="2">
        <v>7</v>
      </c>
      <c r="C41" s="1">
        <f ca="1">OFFSET(DATA!$A$61,LOOK!$B41+$E$3*120,LOOK!$C$3)</f>
        <v>0</v>
      </c>
      <c r="D41" s="1">
        <f ca="1">OFFSET(DATA!$A$89,LOOK!$B41+$E$3*120,LOOK!$C$3)</f>
        <v>2</v>
      </c>
      <c r="E41" s="8">
        <f t="shared" si="23"/>
        <v>0</v>
      </c>
      <c r="F41" s="10">
        <f t="shared" si="24"/>
        <v>0.426</v>
      </c>
      <c r="G41" s="10"/>
      <c r="I41" s="22" t="str">
        <f>IF(M3=0,"Federal Standard - ","Caseload Reduction Standard - ")&amp;P3</f>
        <v>Federal Standard - 90.0%</v>
      </c>
      <c r="N41" s="2">
        <v>7</v>
      </c>
      <c r="O41" s="10">
        <f t="shared" si="25"/>
        <v>0.5</v>
      </c>
    </row>
    <row r="42" spans="2:15" ht="11.25">
      <c r="B42" s="2">
        <v>8</v>
      </c>
      <c r="C42" s="1">
        <f ca="1">OFFSET(DATA!$A$61,LOOK!$B42+$E$3*120,LOOK!$C$3)</f>
        <v>2</v>
      </c>
      <c r="D42" s="1">
        <f ca="1">OFFSET(DATA!$A$89,LOOK!$B42+$E$3*120,LOOK!$C$3)</f>
        <v>12</v>
      </c>
      <c r="E42" s="8">
        <f t="shared" si="23"/>
        <v>0.167</v>
      </c>
      <c r="F42" s="10">
        <f t="shared" si="24"/>
        <v>0.426</v>
      </c>
      <c r="G42" s="10"/>
      <c r="I42" s="53">
        <f ca="1">OFFSET(N2,R3,0)</f>
        <v>0.5</v>
      </c>
      <c r="N42" s="2">
        <v>8</v>
      </c>
      <c r="O42" s="10">
        <f t="shared" si="25"/>
        <v>0.5</v>
      </c>
    </row>
    <row r="43" spans="2:15" ht="11.25">
      <c r="B43" s="2">
        <v>9</v>
      </c>
      <c r="C43" s="1">
        <f ca="1">OFFSET(DATA!$A$61,LOOK!$B43+$E$3*120,LOOK!$C$3)</f>
        <v>0</v>
      </c>
      <c r="D43" s="1">
        <f ca="1">OFFSET(DATA!$A$89,LOOK!$B43+$E$3*120,LOOK!$C$3)</f>
        <v>2</v>
      </c>
      <c r="E43" s="8">
        <f t="shared" si="23"/>
        <v>0</v>
      </c>
      <c r="F43" s="10">
        <f t="shared" si="24"/>
        <v>0.426</v>
      </c>
      <c r="G43" s="10"/>
      <c r="N43" s="2">
        <v>9</v>
      </c>
      <c r="O43" s="10">
        <f t="shared" si="25"/>
        <v>0.5</v>
      </c>
    </row>
    <row r="44" spans="2:15" ht="11.25">
      <c r="B44" s="2">
        <v>10</v>
      </c>
      <c r="C44" s="1">
        <f ca="1">OFFSET(DATA!$A$61,LOOK!$B44+$E$3*120,LOOK!$C$3)</f>
        <v>2</v>
      </c>
      <c r="D44" s="1">
        <f ca="1">OFFSET(DATA!$A$89,LOOK!$B44+$E$3*120,LOOK!$C$3)</f>
        <v>3</v>
      </c>
      <c r="E44" s="8">
        <f t="shared" si="23"/>
        <v>0.667</v>
      </c>
      <c r="F44" s="10">
        <f t="shared" si="24"/>
        <v>0.426</v>
      </c>
      <c r="G44" s="10"/>
      <c r="I44" s="21" t="str">
        <f>IF(E3=0,I6,I15)&amp;"  Months of Data is Available"</f>
        <v>12  Months of Data is Available</v>
      </c>
      <c r="N44" s="2">
        <v>10</v>
      </c>
      <c r="O44" s="10">
        <f t="shared" si="25"/>
        <v>0.5</v>
      </c>
    </row>
    <row r="45" spans="2:15" ht="11.25">
      <c r="B45" s="2">
        <v>11</v>
      </c>
      <c r="C45" s="1">
        <f ca="1">OFFSET(DATA!$A$61,LOOK!$B45+$E$3*120,LOOK!$C$3)</f>
        <v>10</v>
      </c>
      <c r="D45" s="1">
        <f ca="1">OFFSET(DATA!$A$89,LOOK!$B45+$E$3*120,LOOK!$C$3)</f>
        <v>17</v>
      </c>
      <c r="E45" s="8">
        <f t="shared" si="23"/>
        <v>0.588</v>
      </c>
      <c r="F45" s="10">
        <f t="shared" si="24"/>
        <v>0.426</v>
      </c>
      <c r="G45" s="10"/>
      <c r="I45" s="21" t="str">
        <f ca="1">OFFSET(I48,C3,0)</f>
        <v>September 2018</v>
      </c>
      <c r="N45" s="2">
        <v>11</v>
      </c>
      <c r="O45" s="10">
        <f t="shared" si="25"/>
        <v>0.5</v>
      </c>
    </row>
    <row r="46" spans="2:15" ht="11.25">
      <c r="B46" s="2">
        <v>12</v>
      </c>
      <c r="C46" s="1">
        <f ca="1">OFFSET(DATA!$A$61,LOOK!$B46+$E$3*120,LOOK!$C$3)</f>
        <v>26</v>
      </c>
      <c r="D46" s="1">
        <f ca="1">OFFSET(DATA!$A$89,LOOK!$B46+$E$3*120,LOOK!$C$3)</f>
        <v>36</v>
      </c>
      <c r="E46" s="8">
        <f t="shared" si="23"/>
        <v>0.722</v>
      </c>
      <c r="F46" s="10">
        <f t="shared" si="24"/>
        <v>0.426</v>
      </c>
      <c r="G46" s="10"/>
      <c r="I46" s="21">
        <f>C1</f>
        <v>0</v>
      </c>
      <c r="L46" s="36"/>
      <c r="N46" s="2">
        <v>12</v>
      </c>
      <c r="O46" s="10">
        <f t="shared" si="25"/>
        <v>0.5</v>
      </c>
    </row>
    <row r="47" spans="2:15" ht="11.25">
      <c r="B47" s="2">
        <v>13</v>
      </c>
      <c r="C47" s="1">
        <f ca="1">OFFSET(DATA!$A$61,LOOK!$B47+$E$3*120,LOOK!$C$3)</f>
        <v>0</v>
      </c>
      <c r="D47" s="1">
        <f ca="1">OFFSET(DATA!$A$89,LOOK!$B47+$E$3*120,LOOK!$C$3)</f>
        <v>1</v>
      </c>
      <c r="E47" s="8">
        <f t="shared" si="23"/>
        <v>0</v>
      </c>
      <c r="F47" s="10">
        <f t="shared" si="24"/>
        <v>0.426</v>
      </c>
      <c r="G47" s="10"/>
      <c r="I47" s="1" t="str">
        <f>TEXT(DATA!$A$2,"mmmm dd, yyyy")</f>
        <v>September 24, 2019</v>
      </c>
      <c r="L47" s="36"/>
      <c r="N47" s="2">
        <v>13</v>
      </c>
      <c r="O47" s="10">
        <f t="shared" si="25"/>
        <v>0.5</v>
      </c>
    </row>
    <row r="48" spans="2:15" ht="11.25">
      <c r="B48" s="2">
        <v>14</v>
      </c>
      <c r="C48" s="1">
        <f ca="1">OFFSET(DATA!$A$61,LOOK!$B48+$E$3*120,LOOK!$C$3)</f>
        <v>2</v>
      </c>
      <c r="D48" s="1">
        <f ca="1">OFFSET(DATA!$A$89,LOOK!$B48+$E$3*120,LOOK!$C$3)</f>
        <v>5</v>
      </c>
      <c r="E48" s="8">
        <f t="shared" si="23"/>
        <v>0.4</v>
      </c>
      <c r="F48" s="10">
        <f t="shared" si="24"/>
        <v>0.426</v>
      </c>
      <c r="G48" s="10"/>
      <c r="L48" s="36"/>
      <c r="N48" s="2">
        <v>14</v>
      </c>
      <c r="O48" s="10">
        <f t="shared" si="25"/>
        <v>0.5</v>
      </c>
    </row>
    <row r="49" spans="2:15" ht="11.25">
      <c r="B49" s="2">
        <v>15</v>
      </c>
      <c r="C49" s="1">
        <f ca="1">OFFSET(DATA!$A$61,LOOK!$B49+$E$3*120,LOOK!$C$3)</f>
        <v>0</v>
      </c>
      <c r="D49" s="1">
        <f ca="1">OFFSET(DATA!$A$89,LOOK!$B49+$E$3*120,LOOK!$C$3)</f>
        <v>2</v>
      </c>
      <c r="E49" s="8">
        <f t="shared" si="23"/>
        <v>0</v>
      </c>
      <c r="F49" s="10">
        <f t="shared" si="24"/>
        <v>0.426</v>
      </c>
      <c r="G49" s="10"/>
      <c r="I49" s="23" t="s">
        <v>166</v>
      </c>
      <c r="N49" s="2">
        <v>15</v>
      </c>
      <c r="O49" s="10">
        <f t="shared" si="25"/>
        <v>0.5</v>
      </c>
    </row>
    <row r="50" spans="2:15" ht="11.25">
      <c r="B50" s="2">
        <v>16</v>
      </c>
      <c r="C50" s="1">
        <f ca="1">OFFSET(DATA!$A$61,LOOK!$B50+$E$3*120,LOOK!$C$3)</f>
        <v>7</v>
      </c>
      <c r="D50" s="1">
        <f ca="1">OFFSET(DATA!$A$89,LOOK!$B50+$E$3*120,LOOK!$C$3)</f>
        <v>12</v>
      </c>
      <c r="E50" s="8">
        <f t="shared" si="23"/>
        <v>0.583</v>
      </c>
      <c r="F50" s="10">
        <f t="shared" si="24"/>
        <v>0.426</v>
      </c>
      <c r="G50" s="10"/>
      <c r="I50" s="22" t="s">
        <v>167</v>
      </c>
      <c r="N50" s="2">
        <v>16</v>
      </c>
      <c r="O50" s="10">
        <f t="shared" si="25"/>
        <v>0.5</v>
      </c>
    </row>
    <row r="51" spans="2:15" ht="11.25">
      <c r="B51" s="2">
        <v>17</v>
      </c>
      <c r="C51" s="1">
        <f ca="1">OFFSET(DATA!$A$61,LOOK!$B51+$E$3*120,LOOK!$C$3)</f>
        <v>2</v>
      </c>
      <c r="D51" s="1">
        <f ca="1">OFFSET(DATA!$A$89,LOOK!$B51+$E$3*120,LOOK!$C$3)</f>
        <v>8</v>
      </c>
      <c r="E51" s="8">
        <f t="shared" si="23"/>
        <v>0.25</v>
      </c>
      <c r="F51" s="10">
        <f t="shared" si="24"/>
        <v>0.426</v>
      </c>
      <c r="G51" s="10"/>
      <c r="I51" s="22" t="s">
        <v>168</v>
      </c>
      <c r="N51" s="2">
        <v>17</v>
      </c>
      <c r="O51" s="10">
        <f t="shared" si="25"/>
        <v>0.5</v>
      </c>
    </row>
    <row r="52" spans="2:15" ht="11.25">
      <c r="B52" s="2">
        <v>18</v>
      </c>
      <c r="C52" s="1">
        <f ca="1">OFFSET(DATA!$A$61,LOOK!$B52+$E$3*120,LOOK!$C$3)</f>
        <v>0</v>
      </c>
      <c r="D52" s="1">
        <f ca="1">OFFSET(DATA!$A$89,LOOK!$B52+$E$3*120,LOOK!$C$3)</f>
        <v>2</v>
      </c>
      <c r="E52" s="8">
        <f t="shared" si="23"/>
        <v>0</v>
      </c>
      <c r="F52" s="10">
        <f t="shared" si="24"/>
        <v>0.426</v>
      </c>
      <c r="G52" s="10"/>
      <c r="I52" s="22" t="s">
        <v>169</v>
      </c>
      <c r="N52" s="2">
        <v>18</v>
      </c>
      <c r="O52" s="10">
        <f t="shared" si="25"/>
        <v>0.5</v>
      </c>
    </row>
    <row r="53" spans="2:15" ht="11.25">
      <c r="B53" s="2">
        <v>19</v>
      </c>
      <c r="C53" s="1">
        <f ca="1">OFFSET(DATA!$A$61,LOOK!$B53+$E$3*120,LOOK!$C$3)</f>
        <v>0</v>
      </c>
      <c r="D53" s="1">
        <f ca="1">OFFSET(DATA!$A$89,LOOK!$B53+$E$3*120,LOOK!$C$3)</f>
        <v>0</v>
      </c>
      <c r="E53" s="8">
        <f t="shared" si="23"/>
      </c>
      <c r="F53" s="10">
        <f t="shared" si="24"/>
        <v>0.426</v>
      </c>
      <c r="G53" s="10"/>
      <c r="I53" s="22" t="s">
        <v>170</v>
      </c>
      <c r="N53" s="2">
        <v>19</v>
      </c>
      <c r="O53" s="10">
        <f t="shared" si="25"/>
        <v>0.5</v>
      </c>
    </row>
    <row r="54" spans="2:15" ht="11.25">
      <c r="B54" s="2">
        <v>20</v>
      </c>
      <c r="C54" s="1">
        <f ca="1">OFFSET(DATA!$A$61,LOOK!$B54+$E$3*120,LOOK!$C$3)</f>
        <v>1</v>
      </c>
      <c r="D54" s="1">
        <f ca="1">OFFSET(DATA!$A$89,LOOK!$B54+$E$3*120,LOOK!$C$3)</f>
        <v>2</v>
      </c>
      <c r="E54" s="8">
        <f t="shared" si="23"/>
        <v>0.5</v>
      </c>
      <c r="F54" s="10">
        <f t="shared" si="24"/>
        <v>0.426</v>
      </c>
      <c r="G54" s="10"/>
      <c r="I54" s="22" t="s">
        <v>171</v>
      </c>
      <c r="N54" s="2">
        <v>20</v>
      </c>
      <c r="O54" s="10">
        <f t="shared" si="25"/>
        <v>0.5</v>
      </c>
    </row>
    <row r="55" spans="2:15" ht="11.25">
      <c r="B55" s="2">
        <v>21</v>
      </c>
      <c r="C55" s="1">
        <f ca="1">OFFSET(DATA!$A$61,LOOK!$B55+$E$3*120,LOOK!$C$3)</f>
        <v>5</v>
      </c>
      <c r="D55" s="1">
        <f ca="1">OFFSET(DATA!$A$89,LOOK!$B55+$E$3*120,LOOK!$C$3)</f>
        <v>8</v>
      </c>
      <c r="E55" s="8">
        <f t="shared" si="23"/>
        <v>0.625</v>
      </c>
      <c r="F55" s="10">
        <f t="shared" si="24"/>
        <v>0.426</v>
      </c>
      <c r="G55" s="10"/>
      <c r="I55" s="22" t="s">
        <v>172</v>
      </c>
      <c r="N55" s="2">
        <v>21</v>
      </c>
      <c r="O55" s="10">
        <f t="shared" si="25"/>
        <v>0.5</v>
      </c>
    </row>
    <row r="56" spans="2:15" ht="11.25">
      <c r="B56" s="2">
        <v>22</v>
      </c>
      <c r="C56" s="1">
        <f ca="1">OFFSET(DATA!$A$61,LOOK!$B56+$E$3*120,LOOK!$C$3)</f>
        <v>11</v>
      </c>
      <c r="D56" s="1">
        <f ca="1">OFFSET(DATA!$A$89,LOOK!$B56+$E$3*120,LOOK!$C$3)</f>
        <v>15</v>
      </c>
      <c r="E56" s="8">
        <f t="shared" si="23"/>
        <v>0.733</v>
      </c>
      <c r="F56" s="10">
        <f t="shared" si="24"/>
        <v>0.426</v>
      </c>
      <c r="G56" s="10"/>
      <c r="I56" s="22" t="s">
        <v>173</v>
      </c>
      <c r="N56" s="2">
        <v>22</v>
      </c>
      <c r="O56" s="10">
        <f t="shared" si="25"/>
        <v>0.5</v>
      </c>
    </row>
    <row r="57" spans="2:15" ht="11.25">
      <c r="B57" s="2">
        <v>23</v>
      </c>
      <c r="C57" s="1">
        <f ca="1">OFFSET(DATA!$A$61,LOOK!$B57+$E$3*120,LOOK!$C$3)</f>
        <v>6</v>
      </c>
      <c r="D57" s="1">
        <f ca="1">OFFSET(DATA!$A$89,LOOK!$B57+$E$3*120,LOOK!$C$3)</f>
        <v>35</v>
      </c>
      <c r="E57" s="8">
        <f t="shared" si="23"/>
        <v>0.171</v>
      </c>
      <c r="F57" s="10">
        <f t="shared" si="24"/>
        <v>0.426</v>
      </c>
      <c r="G57" s="10"/>
      <c r="I57" s="22" t="s">
        <v>174</v>
      </c>
      <c r="N57" s="2">
        <v>23</v>
      </c>
      <c r="O57" s="10">
        <f t="shared" si="25"/>
        <v>0.5</v>
      </c>
    </row>
    <row r="58" spans="2:15" ht="11.25">
      <c r="B58" s="6">
        <v>24</v>
      </c>
      <c r="C58" s="7">
        <f ca="1">OFFSET(DATA!$A$61,LOOK!$B58+$E$3*120,LOOK!$C$3)</f>
        <v>3</v>
      </c>
      <c r="D58" s="7">
        <f ca="1">OFFSET(DATA!$A$89,LOOK!$B58+$E$3*120,LOOK!$C$3)</f>
        <v>6</v>
      </c>
      <c r="E58" s="9">
        <f t="shared" si="23"/>
        <v>0.5</v>
      </c>
      <c r="F58" s="10">
        <f t="shared" si="24"/>
        <v>0.426</v>
      </c>
      <c r="G58" s="10"/>
      <c r="I58" s="22" t="s">
        <v>175</v>
      </c>
      <c r="N58" s="6">
        <v>24</v>
      </c>
      <c r="O58" s="10">
        <f t="shared" si="25"/>
        <v>0.5</v>
      </c>
    </row>
    <row r="59" spans="2:14" ht="11.25">
      <c r="B59" s="2">
        <v>25</v>
      </c>
      <c r="C59" s="1">
        <f>SUM(C35:C58)</f>
        <v>81</v>
      </c>
      <c r="D59" s="1">
        <f>SUM(D35:D58)</f>
        <v>190</v>
      </c>
      <c r="E59" s="8">
        <f t="shared" si="23"/>
        <v>0.426</v>
      </c>
      <c r="I59" s="22" t="s">
        <v>176</v>
      </c>
      <c r="N59" s="2" t="s">
        <v>4</v>
      </c>
    </row>
    <row r="60" ht="11.25">
      <c r="I60" s="22" t="s">
        <v>177</v>
      </c>
    </row>
    <row r="63" spans="2:30" ht="11.25">
      <c r="B63" s="2">
        <f>$C$3</f>
        <v>12</v>
      </c>
      <c r="C63" s="2" t="str">
        <f>$E$1</f>
        <v>FED</v>
      </c>
      <c r="D63" s="2" t="str">
        <f>$R$1</f>
        <v>AF</v>
      </c>
      <c r="E63" s="2" t="str">
        <f>$M$1</f>
        <v>STD</v>
      </c>
      <c r="J63" s="5" t="str">
        <f>J$5</f>
        <v>OCT 17</v>
      </c>
      <c r="K63" s="5" t="str">
        <f aca="true" t="shared" si="26" ref="K63:U63">K$5</f>
        <v>NOV 17</v>
      </c>
      <c r="L63" s="5" t="str">
        <f t="shared" si="26"/>
        <v>DEC 17</v>
      </c>
      <c r="M63" s="5" t="str">
        <f t="shared" si="26"/>
        <v>JAN 18</v>
      </c>
      <c r="N63" s="5" t="str">
        <f t="shared" si="26"/>
        <v>FEB 18</v>
      </c>
      <c r="O63" s="5" t="str">
        <f t="shared" si="26"/>
        <v>MAR 18</v>
      </c>
      <c r="P63" s="5" t="str">
        <f t="shared" si="26"/>
        <v>APR 18</v>
      </c>
      <c r="Q63" s="5" t="str">
        <f t="shared" si="26"/>
        <v>MAY 18</v>
      </c>
      <c r="R63" s="5" t="str">
        <f t="shared" si="26"/>
        <v>JUN 18</v>
      </c>
      <c r="S63" s="5" t="str">
        <f t="shared" si="26"/>
        <v>JUL 18</v>
      </c>
      <c r="T63" s="5" t="str">
        <f t="shared" si="26"/>
        <v>AUG 18</v>
      </c>
      <c r="U63" s="5" t="str">
        <f t="shared" si="26"/>
        <v>SEP 18</v>
      </c>
      <c r="AD63" s="5">
        <f>I6</f>
        <v>12</v>
      </c>
    </row>
    <row r="64" spans="2:41" ht="11.25">
      <c r="B64" s="3" t="str">
        <f ca="1">OFFSET(LOOK!B4,$R$3*30,0)</f>
        <v>AF</v>
      </c>
      <c r="C64" s="3" t="s">
        <v>7</v>
      </c>
      <c r="D64" s="3" t="s">
        <v>8</v>
      </c>
      <c r="E64" s="3" t="s">
        <v>9</v>
      </c>
      <c r="F64" s="3" t="s">
        <v>10</v>
      </c>
      <c r="G64" s="55"/>
      <c r="I64" s="11" t="s">
        <v>12</v>
      </c>
      <c r="J64" s="3">
        <v>1</v>
      </c>
      <c r="K64" s="3">
        <v>2</v>
      </c>
      <c r="L64" s="3">
        <v>3</v>
      </c>
      <c r="M64" s="3">
        <v>4</v>
      </c>
      <c r="N64" s="3">
        <v>5</v>
      </c>
      <c r="O64" s="3">
        <v>6</v>
      </c>
      <c r="P64" s="3">
        <v>7</v>
      </c>
      <c r="Q64" s="3">
        <v>8</v>
      </c>
      <c r="R64" s="3">
        <v>9</v>
      </c>
      <c r="S64" s="3">
        <v>10</v>
      </c>
      <c r="T64" s="3">
        <v>11</v>
      </c>
      <c r="U64" s="3">
        <v>12</v>
      </c>
      <c r="V64" s="3" t="s">
        <v>38</v>
      </c>
      <c r="W64" s="24" t="s">
        <v>39</v>
      </c>
      <c r="Y64" s="3" t="s">
        <v>9</v>
      </c>
      <c r="Z64" s="3" t="s">
        <v>46</v>
      </c>
      <c r="AA64" s="3" t="s">
        <v>19</v>
      </c>
      <c r="AB64" s="3" t="s">
        <v>9</v>
      </c>
      <c r="AD64" s="63">
        <v>1</v>
      </c>
      <c r="AE64" s="63">
        <v>2</v>
      </c>
      <c r="AF64" s="63">
        <v>3</v>
      </c>
      <c r="AG64" s="63">
        <v>4</v>
      </c>
      <c r="AH64" s="63">
        <v>5</v>
      </c>
      <c r="AI64" s="63">
        <v>6</v>
      </c>
      <c r="AJ64" s="63">
        <v>7</v>
      </c>
      <c r="AK64" s="63">
        <v>8</v>
      </c>
      <c r="AL64" s="63">
        <v>9</v>
      </c>
      <c r="AM64" s="63">
        <v>10</v>
      </c>
      <c r="AN64" s="63">
        <v>11</v>
      </c>
      <c r="AO64" s="63">
        <v>12</v>
      </c>
    </row>
    <row r="65" spans="2:41" ht="11.25">
      <c r="B65" s="2">
        <f>B5</f>
        <v>1</v>
      </c>
      <c r="C65" s="1">
        <f ca="1">OFFSET(DATA!$A$5,LOOK!$B65+$R$3*60+$E$3*120,LOOK!$C$3)</f>
        <v>21</v>
      </c>
      <c r="D65" s="1">
        <f ca="1">OFFSET(DATA!$A$32,LOOK!$B65+$R$3*60+$E$3*120,LOOK!$C$3)</f>
        <v>125</v>
      </c>
      <c r="E65" s="37">
        <f>IF(D65&gt;0,ROUND(C65/D65,3),"")</f>
        <v>0.168</v>
      </c>
      <c r="F65" s="8">
        <f>$E$89</f>
        <v>0.372</v>
      </c>
      <c r="G65" s="8"/>
      <c r="I65" s="2">
        <v>1</v>
      </c>
      <c r="J65" s="35">
        <f ca="1">IF(OFFSET(DATA!$A$32,LOOK!$I65+$E$3*120,LOOK!J$64)=0,"",ROUND(OFFSET(DATA!$A$5,LOOK!$I65+$E$3*120,LOOK!J$64)/OFFSET(DATA!$A$32,LOOK!$I65+$E$3*120,LOOK!J$64),3)-ROW()/10000000)</f>
        <v>0.2419935</v>
      </c>
      <c r="K65" s="35">
        <f ca="1">IF(OFFSET(DATA!$A$32,LOOK!$I65+$E$3*120,LOOK!K$64)=0,"",ROUND(OFFSET(DATA!$A$5,LOOK!$I65+$E$3*120,LOOK!K$64)/OFFSET(DATA!$A$32,LOOK!$I65+$E$3*120,LOOK!K$64),3)-ROW()/10000000)</f>
        <v>0.2169935</v>
      </c>
      <c r="L65" s="35">
        <f ca="1">IF(OFFSET(DATA!$A$32,LOOK!$I65+$E$3*120,LOOK!L$64)=0,"",ROUND(OFFSET(DATA!$A$5,LOOK!$I65+$E$3*120,LOOK!L$64)/OFFSET(DATA!$A$32,LOOK!$I65+$E$3*120,LOOK!L$64),3)-ROW()/10000000)</f>
        <v>0.17099350000000002</v>
      </c>
      <c r="M65" s="35">
        <f ca="1">IF(OFFSET(DATA!$A$32,LOOK!$I65+$E$3*120,LOOK!M$64)=0,"",ROUND(OFFSET(DATA!$A$5,LOOK!$I65+$E$3*120,LOOK!M$64)/OFFSET(DATA!$A$32,LOOK!$I65+$E$3*120,LOOK!M$64),3)-ROW()/10000000)</f>
        <v>0.2409935</v>
      </c>
      <c r="N65" s="35">
        <f ca="1">IF(OFFSET(DATA!$A$32,LOOK!$I65+$E$3*120,LOOK!N$64)=0,"",ROUND(OFFSET(DATA!$A$5,LOOK!$I65+$E$3*120,LOOK!N$64)/OFFSET(DATA!$A$32,LOOK!$I65+$E$3*120,LOOK!N$64),3)-ROW()/10000000)</f>
        <v>0.28899349999999996</v>
      </c>
      <c r="O65" s="35">
        <f ca="1">IF(OFFSET(DATA!$A$32,LOOK!$I65+$E$3*120,LOOK!O$64)=0,"",ROUND(OFFSET(DATA!$A$5,LOOK!$I65+$E$3*120,LOOK!O$64)/OFFSET(DATA!$A$32,LOOK!$I65+$E$3*120,LOOK!O$64),3)-ROW()/10000000)</f>
        <v>0.2179935</v>
      </c>
      <c r="P65" s="35">
        <f ca="1">IF(OFFSET(DATA!$A$32,LOOK!$I65+$E$3*120,LOOK!P$64)=0,"",ROUND(OFFSET(DATA!$A$5,LOOK!$I65+$E$3*120,LOOK!P$64)/OFFSET(DATA!$A$32,LOOK!$I65+$E$3*120,LOOK!P$64),3)-ROW()/10000000)</f>
        <v>0.2399935</v>
      </c>
      <c r="Q65" s="35">
        <f ca="1">IF(OFFSET(DATA!$A$32,LOOK!$I65+$E$3*120,LOOK!Q$64)=0,"",ROUND(OFFSET(DATA!$A$5,LOOK!$I65+$E$3*120,LOOK!Q$64)/OFFSET(DATA!$A$32,LOOK!$I65+$E$3*120,LOOK!Q$64),3)-ROW()/10000000)</f>
        <v>0.3109935</v>
      </c>
      <c r="R65" s="35">
        <f ca="1">IF(OFFSET(DATA!$A$32,LOOK!$I65+$E$3*120,LOOK!R$64)=0,"",ROUND(OFFSET(DATA!$A$5,LOOK!$I65+$E$3*120,LOOK!R$64)/OFFSET(DATA!$A$32,LOOK!$I65+$E$3*120,LOOK!R$64),3)-ROW()/10000000)</f>
        <v>0.19599350000000001</v>
      </c>
      <c r="S65" s="35">
        <f ca="1">IF(OFFSET(DATA!$A$32,LOOK!$I65+$E$3*120,LOOK!S$64)=0,"",ROUND(OFFSET(DATA!$A$5,LOOK!$I65+$E$3*120,LOOK!S$64)/OFFSET(DATA!$A$32,LOOK!$I65+$E$3*120,LOOK!S$64),3)-ROW()/10000000)</f>
        <v>0.3329935</v>
      </c>
      <c r="T65" s="35">
        <f ca="1">IF(OFFSET(DATA!$A$32,LOOK!$I65+$E$3*120,LOOK!T$64)=0,"",ROUND(OFFSET(DATA!$A$5,LOOK!$I65+$E$3*120,LOOK!T$64)/OFFSET(DATA!$A$32,LOOK!$I65+$E$3*120,LOOK!T$64),3)-ROW()/10000000)</f>
        <v>0.2689935</v>
      </c>
      <c r="U65" s="35">
        <f ca="1">IF(OFFSET(DATA!$A$32,LOOK!$I65+$E$3*120,LOOK!U$64)=0,"",ROUND(OFFSET(DATA!$A$5,LOOK!$I65+$E$3*120,LOOK!U$64)/OFFSET(DATA!$A$32,LOOK!$I65+$E$3*120,LOOK!U$64),3)-ROW()/10000000)</f>
        <v>0.16799350000000002</v>
      </c>
      <c r="V65" s="33">
        <f ca="1">ROUND(AVERAGE(OFFSET($J65,0,0,1,$C$3)),3)-ROW()/10000000</f>
        <v>0.2409935</v>
      </c>
      <c r="W65" s="10">
        <f>$N$2</f>
        <v>0.5</v>
      </c>
      <c r="Y65" s="61">
        <f ca="1">IF($U$3=1,V65,IF(OFFSET(I65,0,$C$3)="",0,OFFSET(I65,0,$C$3)))</f>
        <v>0.16799350000000002</v>
      </c>
      <c r="Z65" s="2">
        <f aca="true" t="shared" si="27" ref="Z65:Z88">RANK(Y65,$Y$65:$Y$88,0)</f>
        <v>18</v>
      </c>
      <c r="AA65" s="2">
        <f>MATCH(I65,$Z$65:$Z$88,0)</f>
        <v>21</v>
      </c>
      <c r="AB65" s="8">
        <f ca="1">OFFSET($Y$64,AA65,0)</f>
        <v>0.5739915</v>
      </c>
      <c r="AD65" s="2">
        <f>IF(AD$64&gt;$AD$63,"",RANK(J65,J$65:J$88,0))</f>
        <v>19</v>
      </c>
      <c r="AE65" s="2">
        <f aca="true" t="shared" si="28" ref="AE65:AO65">IF(AE$64&gt;$AD$63,"",RANK(K65,K$65:K$88,0))</f>
        <v>21</v>
      </c>
      <c r="AF65" s="2">
        <f t="shared" si="28"/>
        <v>19</v>
      </c>
      <c r="AG65" s="2">
        <f t="shared" si="28"/>
        <v>14</v>
      </c>
      <c r="AH65" s="2">
        <f t="shared" si="28"/>
        <v>13</v>
      </c>
      <c r="AI65" s="2">
        <f t="shared" si="28"/>
        <v>17</v>
      </c>
      <c r="AJ65" s="2">
        <f t="shared" si="28"/>
        <v>17</v>
      </c>
      <c r="AK65" s="2">
        <f t="shared" si="28"/>
        <v>15</v>
      </c>
      <c r="AL65" s="2">
        <f t="shared" si="28"/>
        <v>17</v>
      </c>
      <c r="AM65" s="2">
        <f t="shared" si="28"/>
        <v>12</v>
      </c>
      <c r="AN65" s="2">
        <f t="shared" si="28"/>
        <v>16</v>
      </c>
      <c r="AO65" s="2">
        <f t="shared" si="28"/>
        <v>18</v>
      </c>
    </row>
    <row r="66" spans="2:41" ht="11.25">
      <c r="B66" s="2">
        <f aca="true" t="shared" si="29" ref="B66:B89">B6</f>
        <v>2</v>
      </c>
      <c r="C66" s="1">
        <f ca="1">OFFSET(LOOK!C6,$R$3*30,0)</f>
        <v>4</v>
      </c>
      <c r="D66" s="1">
        <f ca="1">OFFSET(LOOK!D6,$R$3*30,0)</f>
        <v>46</v>
      </c>
      <c r="E66" s="37">
        <f aca="true" t="shared" si="30" ref="E66:E89">IF(D66&gt;0,ROUND(C66/D66,3),"")</f>
        <v>0.087</v>
      </c>
      <c r="F66" s="8">
        <f aca="true" t="shared" si="31" ref="F66:F88">$E$89</f>
        <v>0.372</v>
      </c>
      <c r="G66" s="8"/>
      <c r="I66" s="2">
        <v>2</v>
      </c>
      <c r="J66" s="35">
        <f ca="1">IF(OFFSET(DATA!$A$32,LOOK!$I66+$E$3*120,LOOK!J$64)=0,"",ROUND(OFFSET(DATA!$A$5,LOOK!$I66+$E$3*120,LOOK!J$64)/OFFSET(DATA!$A$32,LOOK!$I66+$E$3*120,LOOK!J$64),3)-ROW()/10000000)</f>
        <v>0.1609934</v>
      </c>
      <c r="K66" s="35">
        <f ca="1">IF(OFFSET(DATA!$A$32,LOOK!$I66+$E$3*120,LOOK!K$64)=0,"",ROUND(OFFSET(DATA!$A$5,LOOK!$I66+$E$3*120,LOOK!K$64)/OFFSET(DATA!$A$32,LOOK!$I66+$E$3*120,LOOK!K$64),3)-ROW()/10000000)</f>
        <v>0.1289934</v>
      </c>
      <c r="L66" s="35">
        <f ca="1">IF(OFFSET(DATA!$A$32,LOOK!$I66+$E$3*120,LOOK!L$64)=0,"",ROUND(OFFSET(DATA!$A$5,LOOK!$I66+$E$3*120,LOOK!L$64)/OFFSET(DATA!$A$32,LOOK!$I66+$E$3*120,LOOK!L$64),3)-ROW()/10000000)</f>
        <v>0.1039934</v>
      </c>
      <c r="M66" s="35">
        <f ca="1">IF(OFFSET(DATA!$A$32,LOOK!$I66+$E$3*120,LOOK!M$64)=0,"",ROUND(OFFSET(DATA!$A$5,LOOK!$I66+$E$3*120,LOOK!M$64)/OFFSET(DATA!$A$32,LOOK!$I66+$E$3*120,LOOK!M$64),3)-ROW()/10000000)</f>
        <v>0.1309934</v>
      </c>
      <c r="N66" s="35">
        <f ca="1">IF(OFFSET(DATA!$A$32,LOOK!$I66+$E$3*120,LOOK!N$64)=0,"",ROUND(OFFSET(DATA!$A$5,LOOK!$I66+$E$3*120,LOOK!N$64)/OFFSET(DATA!$A$32,LOOK!$I66+$E$3*120,LOOK!N$64),3)-ROW()/10000000)</f>
        <v>0.0879934</v>
      </c>
      <c r="O66" s="35">
        <f ca="1">IF(OFFSET(DATA!$A$32,LOOK!$I66+$E$3*120,LOOK!O$64)=0,"",ROUND(OFFSET(DATA!$A$5,LOOK!$I66+$E$3*120,LOOK!O$64)/OFFSET(DATA!$A$32,LOOK!$I66+$E$3*120,LOOK!O$64),3)-ROW()/10000000)</f>
        <v>0.1539934</v>
      </c>
      <c r="P66" s="35">
        <f ca="1">IF(OFFSET(DATA!$A$32,LOOK!$I66+$E$3*120,LOOK!P$64)=0,"",ROUND(OFFSET(DATA!$A$5,LOOK!$I66+$E$3*120,LOOK!P$64)/OFFSET(DATA!$A$32,LOOK!$I66+$E$3*120,LOOK!P$64),3)-ROW()/10000000)</f>
        <v>0.1179934</v>
      </c>
      <c r="Q66" s="35">
        <f ca="1">IF(OFFSET(DATA!$A$32,LOOK!$I66+$E$3*120,LOOK!Q$64)=0,"",ROUND(OFFSET(DATA!$A$5,LOOK!$I66+$E$3*120,LOOK!Q$64)/OFFSET(DATA!$A$32,LOOK!$I66+$E$3*120,LOOK!Q$64),3)-ROW()/10000000)</f>
        <v>0.1759934</v>
      </c>
      <c r="R66" s="35">
        <f ca="1">IF(OFFSET(DATA!$A$32,LOOK!$I66+$E$3*120,LOOK!R$64)=0,"",ROUND(OFFSET(DATA!$A$5,LOOK!$I66+$E$3*120,LOOK!R$64)/OFFSET(DATA!$A$32,LOOK!$I66+$E$3*120,LOOK!R$64),3)-ROW()/10000000)</f>
        <v>0.11499340000000001</v>
      </c>
      <c r="S66" s="35">
        <f ca="1">IF(OFFSET(DATA!$A$32,LOOK!$I66+$E$3*120,LOOK!S$64)=0,"",ROUND(OFFSET(DATA!$A$5,LOOK!$I66+$E$3*120,LOOK!S$64)/OFFSET(DATA!$A$32,LOOK!$I66+$E$3*120,LOOK!S$64),3)-ROW()/10000000)</f>
        <v>0.1249934</v>
      </c>
      <c r="T66" s="35">
        <f ca="1">IF(OFFSET(DATA!$A$32,LOOK!$I66+$E$3*120,LOOK!T$64)=0,"",ROUND(OFFSET(DATA!$A$5,LOOK!$I66+$E$3*120,LOOK!T$64)/OFFSET(DATA!$A$32,LOOK!$I66+$E$3*120,LOOK!T$64),3)-ROW()/10000000)</f>
        <v>0.024993400000000002</v>
      </c>
      <c r="U66" s="35">
        <f ca="1">IF(OFFSET(DATA!$A$32,LOOK!$I66+$E$3*120,LOOK!U$64)=0,"",ROUND(OFFSET(DATA!$A$5,LOOK!$I66+$E$3*120,LOOK!U$64)/OFFSET(DATA!$A$32,LOOK!$I66+$E$3*120,LOOK!U$64),3)-ROW()/10000000)</f>
        <v>0.0869934</v>
      </c>
      <c r="V66" s="33">
        <f aca="true" ca="1" t="shared" si="32" ref="V66:V88">ROUND(AVERAGE(OFFSET($J66,0,0,1,$C$3)),3)-ROW()/10000000</f>
        <v>0.1179934</v>
      </c>
      <c r="W66" s="10">
        <f aca="true" t="shared" si="33" ref="W66:W88">$N$2</f>
        <v>0.5</v>
      </c>
      <c r="Y66" s="61">
        <f aca="true" ca="1" t="shared" si="34" ref="Y66:Y88">IF($U$3=1,V66,IF(OFFSET(I66,0,$C$3)="",0,OFFSET(I66,0,$C$3)))</f>
        <v>0.0869934</v>
      </c>
      <c r="Z66" s="2">
        <f t="shared" si="27"/>
        <v>24</v>
      </c>
      <c r="AA66" s="2">
        <f aca="true" t="shared" si="35" ref="AA66:AA88">MATCH(I66,$Z$65:$Z$88,0)</f>
        <v>22</v>
      </c>
      <c r="AB66" s="8">
        <f aca="true" ca="1" t="shared" si="36" ref="AB66:AB88">OFFSET($Y$64,AA66,0)</f>
        <v>0.5689913999999999</v>
      </c>
      <c r="AD66" s="2">
        <f aca="true" t="shared" si="37" ref="AD66:AD88">IF(AD$64&gt;$AD$63,"",RANK(J66,J$65:J$88,0))</f>
        <v>23</v>
      </c>
      <c r="AE66" s="2">
        <f aca="true" t="shared" si="38" ref="AE66:AE88">IF(AE$64&gt;$AD$63,"",RANK(K66,K$65:K$88,0))</f>
        <v>24</v>
      </c>
      <c r="AF66" s="2">
        <f aca="true" t="shared" si="39" ref="AF66:AF88">IF(AF$64&gt;$AD$63,"",RANK(L66,L$65:L$88,0))</f>
        <v>22</v>
      </c>
      <c r="AG66" s="2">
        <f aca="true" t="shared" si="40" ref="AG66:AG88">IF(AG$64&gt;$AD$63,"",RANK(M66,M$65:M$88,0))</f>
        <v>24</v>
      </c>
      <c r="AH66" s="2">
        <f aca="true" t="shared" si="41" ref="AH66:AH88">IF(AH$64&gt;$AD$63,"",RANK(N66,N$65:N$88,0))</f>
        <v>23</v>
      </c>
      <c r="AI66" s="2">
        <f aca="true" t="shared" si="42" ref="AI66:AI88">IF(AI$64&gt;$AD$63,"",RANK(O66,O$65:O$88,0))</f>
        <v>23</v>
      </c>
      <c r="AJ66" s="2">
        <f aca="true" t="shared" si="43" ref="AJ66:AJ88">IF(AJ$64&gt;$AD$63,"",RANK(P66,P$65:P$88,0))</f>
        <v>23</v>
      </c>
      <c r="AK66" s="2">
        <f aca="true" t="shared" si="44" ref="AK66:AK88">IF(AK$64&gt;$AD$63,"",RANK(Q66,Q$65:Q$88,0))</f>
        <v>21</v>
      </c>
      <c r="AL66" s="2">
        <f aca="true" t="shared" si="45" ref="AL66:AL88">IF(AL$64&gt;$AD$63,"",RANK(R66,R$65:R$88,0))</f>
        <v>21</v>
      </c>
      <c r="AM66" s="2">
        <f aca="true" t="shared" si="46" ref="AM66:AM88">IF(AM$64&gt;$AD$63,"",RANK(S66,S$65:S$88,0))</f>
        <v>21</v>
      </c>
      <c r="AN66" s="2">
        <f aca="true" t="shared" si="47" ref="AN66:AN88">IF(AN$64&gt;$AD$63,"",RANK(T66,T$65:T$88,0))</f>
        <v>24</v>
      </c>
      <c r="AO66" s="2">
        <f aca="true" t="shared" si="48" ref="AO66:AO88">IF(AO$64&gt;$AD$63,"",RANK(U66,U$65:U$88,0))</f>
        <v>24</v>
      </c>
    </row>
    <row r="67" spans="2:41" ht="11.25">
      <c r="B67" s="2">
        <f t="shared" si="29"/>
        <v>3</v>
      </c>
      <c r="C67" s="1">
        <f ca="1">OFFSET(LOOK!C7,$R$3*30,0)</f>
        <v>3</v>
      </c>
      <c r="D67" s="1">
        <f ca="1">OFFSET(LOOK!D7,$R$3*30,0)</f>
        <v>29</v>
      </c>
      <c r="E67" s="37">
        <f t="shared" si="30"/>
        <v>0.103</v>
      </c>
      <c r="F67" s="8">
        <f t="shared" si="31"/>
        <v>0.372</v>
      </c>
      <c r="G67" s="8"/>
      <c r="I67" s="2">
        <v>3</v>
      </c>
      <c r="J67" s="35">
        <f ca="1">IF(OFFSET(DATA!$A$32,LOOK!$I67+$E$3*120,LOOK!J$64)=0,"",ROUND(OFFSET(DATA!$A$5,LOOK!$I67+$E$3*120,LOOK!J$64)/OFFSET(DATA!$A$32,LOOK!$I67+$E$3*120,LOOK!J$64),3)-ROW()/10000000)</f>
        <v>0.1819933</v>
      </c>
      <c r="K67" s="35">
        <f ca="1">IF(OFFSET(DATA!$A$32,LOOK!$I67+$E$3*120,LOOK!K$64)=0,"",ROUND(OFFSET(DATA!$A$5,LOOK!$I67+$E$3*120,LOOK!K$64)/OFFSET(DATA!$A$32,LOOK!$I67+$E$3*120,LOOK!K$64),3)-ROW()/10000000)</f>
        <v>0.1919933</v>
      </c>
      <c r="L67" s="35">
        <f ca="1">IF(OFFSET(DATA!$A$32,LOOK!$I67+$E$3*120,LOOK!L$64)=0,"",ROUND(OFFSET(DATA!$A$5,LOOK!$I67+$E$3*120,LOOK!L$64)/OFFSET(DATA!$A$32,LOOK!$I67+$E$3*120,LOOK!L$64),3)-ROW()/10000000)</f>
        <v>0.1429933</v>
      </c>
      <c r="M67" s="35">
        <f ca="1">IF(OFFSET(DATA!$A$32,LOOK!$I67+$E$3*120,LOOK!M$64)=0,"",ROUND(OFFSET(DATA!$A$5,LOOK!$I67+$E$3*120,LOOK!M$64)/OFFSET(DATA!$A$32,LOOK!$I67+$E$3*120,LOOK!M$64),3)-ROW()/10000000)</f>
        <v>0.17099330000000001</v>
      </c>
      <c r="N67" s="35">
        <f ca="1">IF(OFFSET(DATA!$A$32,LOOK!$I67+$E$3*120,LOOK!N$64)=0,"",ROUND(OFFSET(DATA!$A$5,LOOK!$I67+$E$3*120,LOOK!N$64)/OFFSET(DATA!$A$32,LOOK!$I67+$E$3*120,LOOK!N$64),3)-ROW()/10000000)</f>
        <v>0.056993300000000004</v>
      </c>
      <c r="O67" s="35">
        <f ca="1">IF(OFFSET(DATA!$A$32,LOOK!$I67+$E$3*120,LOOK!O$64)=0,"",ROUND(OFFSET(DATA!$A$5,LOOK!$I67+$E$3*120,LOOK!O$64)/OFFSET(DATA!$A$32,LOOK!$I67+$E$3*120,LOOK!O$64),3)-ROW()/10000000)</f>
        <v>0.0879933</v>
      </c>
      <c r="P67" s="35">
        <f ca="1">IF(OFFSET(DATA!$A$32,LOOK!$I67+$E$3*120,LOOK!P$64)=0,"",ROUND(OFFSET(DATA!$A$5,LOOK!$I67+$E$3*120,LOOK!P$64)/OFFSET(DATA!$A$32,LOOK!$I67+$E$3*120,LOOK!P$64),3)-ROW()/10000000)</f>
        <v>0.1109933</v>
      </c>
      <c r="Q67" s="35">
        <f ca="1">IF(OFFSET(DATA!$A$32,LOOK!$I67+$E$3*120,LOOK!Q$64)=0,"",ROUND(OFFSET(DATA!$A$5,LOOK!$I67+$E$3*120,LOOK!Q$64)/OFFSET(DATA!$A$32,LOOK!$I67+$E$3*120,LOOK!Q$64),3)-ROW()/10000000)</f>
        <v>0.1599933</v>
      </c>
      <c r="R67" s="35">
        <f ca="1">IF(OFFSET(DATA!$A$32,LOOK!$I67+$E$3*120,LOOK!R$64)=0,"",ROUND(OFFSET(DATA!$A$5,LOOK!$I67+$E$3*120,LOOK!R$64)/OFFSET(DATA!$A$32,LOOK!$I67+$E$3*120,LOOK!R$64),3)-ROW()/10000000)</f>
        <v>0.0429933</v>
      </c>
      <c r="S67" s="35">
        <f ca="1">IF(OFFSET(DATA!$A$32,LOOK!$I67+$E$3*120,LOOK!S$64)=0,"",ROUND(OFFSET(DATA!$A$5,LOOK!$I67+$E$3*120,LOOK!S$64)/OFFSET(DATA!$A$32,LOOK!$I67+$E$3*120,LOOK!S$64),3)-ROW()/10000000)</f>
        <v>0.1149933</v>
      </c>
      <c r="T67" s="35">
        <f ca="1">IF(OFFSET(DATA!$A$32,LOOK!$I67+$E$3*120,LOOK!T$64)=0,"",ROUND(OFFSET(DATA!$A$5,LOOK!$I67+$E$3*120,LOOK!T$64)/OFFSET(DATA!$A$32,LOOK!$I67+$E$3*120,LOOK!T$64),3)-ROW()/10000000)</f>
        <v>0.0949933</v>
      </c>
      <c r="U67" s="35">
        <f ca="1">IF(OFFSET(DATA!$A$32,LOOK!$I67+$E$3*120,LOOK!U$64)=0,"",ROUND(OFFSET(DATA!$A$5,LOOK!$I67+$E$3*120,LOOK!U$64)/OFFSET(DATA!$A$32,LOOK!$I67+$E$3*120,LOOK!U$64),3)-ROW()/10000000)</f>
        <v>0.1029933</v>
      </c>
      <c r="V67" s="33">
        <f ca="1" t="shared" si="32"/>
        <v>0.1219933</v>
      </c>
      <c r="W67" s="10">
        <f t="shared" si="33"/>
        <v>0.5</v>
      </c>
      <c r="Y67" s="61">
        <f ca="1" t="shared" si="34"/>
        <v>0.1029933</v>
      </c>
      <c r="Z67" s="2">
        <f t="shared" si="27"/>
        <v>21</v>
      </c>
      <c r="AA67" s="2">
        <f t="shared" si="35"/>
        <v>11</v>
      </c>
      <c r="AB67" s="8">
        <f ca="1" t="shared" si="36"/>
        <v>0.5289925</v>
      </c>
      <c r="AD67" s="2">
        <f t="shared" si="37"/>
        <v>22</v>
      </c>
      <c r="AE67" s="2">
        <f t="shared" si="38"/>
        <v>22</v>
      </c>
      <c r="AF67" s="2">
        <f t="shared" si="39"/>
        <v>21</v>
      </c>
      <c r="AG67" s="2">
        <f t="shared" si="40"/>
        <v>22</v>
      </c>
      <c r="AH67" s="2">
        <f t="shared" si="41"/>
        <v>24</v>
      </c>
      <c r="AI67" s="2">
        <f t="shared" si="42"/>
        <v>24</v>
      </c>
      <c r="AJ67" s="2">
        <f t="shared" si="43"/>
        <v>24</v>
      </c>
      <c r="AK67" s="2">
        <f t="shared" si="44"/>
        <v>23</v>
      </c>
      <c r="AL67" s="2">
        <f t="shared" si="45"/>
        <v>24</v>
      </c>
      <c r="AM67" s="2">
        <f t="shared" si="46"/>
        <v>22</v>
      </c>
      <c r="AN67" s="2">
        <f t="shared" si="47"/>
        <v>22</v>
      </c>
      <c r="AO67" s="2">
        <f t="shared" si="48"/>
        <v>21</v>
      </c>
    </row>
    <row r="68" spans="2:41" ht="11.25">
      <c r="B68" s="2">
        <f t="shared" si="29"/>
        <v>4</v>
      </c>
      <c r="C68" s="1">
        <f ca="1">OFFSET(LOOK!C8,$R$3*30,0)</f>
        <v>4</v>
      </c>
      <c r="D68" s="1">
        <f ca="1">OFFSET(LOOK!D8,$R$3*30,0)</f>
        <v>45</v>
      </c>
      <c r="E68" s="37">
        <f t="shared" si="30"/>
        <v>0.089</v>
      </c>
      <c r="F68" s="8">
        <f t="shared" si="31"/>
        <v>0.372</v>
      </c>
      <c r="G68" s="8"/>
      <c r="I68" s="2">
        <v>4</v>
      </c>
      <c r="J68" s="35">
        <f ca="1">IF(OFFSET(DATA!$A$32,LOOK!$I68+$E$3*120,LOOK!J$64)=0,"",ROUND(OFFSET(DATA!$A$5,LOOK!$I68+$E$3*120,LOOK!J$64)/OFFSET(DATA!$A$32,LOOK!$I68+$E$3*120,LOOK!J$64),3)-ROW()/10000000)</f>
        <v>0.2879932</v>
      </c>
      <c r="K68" s="35">
        <f ca="1">IF(OFFSET(DATA!$A$32,LOOK!$I68+$E$3*120,LOOK!K$64)=0,"",ROUND(OFFSET(DATA!$A$5,LOOK!$I68+$E$3*120,LOOK!K$64)/OFFSET(DATA!$A$32,LOOK!$I68+$E$3*120,LOOK!K$64),3)-ROW()/10000000)</f>
        <v>0.25799320000000003</v>
      </c>
      <c r="L68" s="35">
        <f ca="1">IF(OFFSET(DATA!$A$32,LOOK!$I68+$E$3*120,LOOK!L$64)=0,"",ROUND(OFFSET(DATA!$A$5,LOOK!$I68+$E$3*120,LOOK!L$64)/OFFSET(DATA!$A$32,LOOK!$I68+$E$3*120,LOOK!L$64),3)-ROW()/10000000)</f>
        <v>0.27899320000000005</v>
      </c>
      <c r="M68" s="35">
        <f ca="1">IF(OFFSET(DATA!$A$32,LOOK!$I68+$E$3*120,LOOK!M$64)=0,"",ROUND(OFFSET(DATA!$A$5,LOOK!$I68+$E$3*120,LOOK!M$64)/OFFSET(DATA!$A$32,LOOK!$I68+$E$3*120,LOOK!M$64),3)-ROW()/10000000)</f>
        <v>0.2109932</v>
      </c>
      <c r="N68" s="35">
        <f ca="1">IF(OFFSET(DATA!$A$32,LOOK!$I68+$E$3*120,LOOK!N$64)=0,"",ROUND(OFFSET(DATA!$A$5,LOOK!$I68+$E$3*120,LOOK!N$64)/OFFSET(DATA!$A$32,LOOK!$I68+$E$3*120,LOOK!N$64),3)-ROW()/10000000)</f>
        <v>0.1739932</v>
      </c>
      <c r="O68" s="35">
        <f ca="1">IF(OFFSET(DATA!$A$32,LOOK!$I68+$E$3*120,LOOK!O$64)=0,"",ROUND(OFFSET(DATA!$A$5,LOOK!$I68+$E$3*120,LOOK!O$64)/OFFSET(DATA!$A$32,LOOK!$I68+$E$3*120,LOOK!O$64),3)-ROW()/10000000)</f>
        <v>0.2069932</v>
      </c>
      <c r="P68" s="35">
        <f ca="1">IF(OFFSET(DATA!$A$32,LOOK!$I68+$E$3*120,LOOK!P$64)=0,"",ROUND(OFFSET(DATA!$A$5,LOOK!$I68+$E$3*120,LOOK!P$64)/OFFSET(DATA!$A$32,LOOK!$I68+$E$3*120,LOOK!P$64),3)-ROW()/10000000)</f>
        <v>0.2079932</v>
      </c>
      <c r="Q68" s="35">
        <f ca="1">IF(OFFSET(DATA!$A$32,LOOK!$I68+$E$3*120,LOOK!Q$64)=0,"",ROUND(OFFSET(DATA!$A$5,LOOK!$I68+$E$3*120,LOOK!Q$64)/OFFSET(DATA!$A$32,LOOK!$I68+$E$3*120,LOOK!Q$64),3)-ROW()/10000000)</f>
        <v>0.2439932</v>
      </c>
      <c r="R68" s="35">
        <f ca="1">IF(OFFSET(DATA!$A$32,LOOK!$I68+$E$3*120,LOOK!R$64)=0,"",ROUND(OFFSET(DATA!$A$5,LOOK!$I68+$E$3*120,LOOK!R$64)/OFFSET(DATA!$A$32,LOOK!$I68+$E$3*120,LOOK!R$64),3)-ROW()/10000000)</f>
        <v>0.1999932</v>
      </c>
      <c r="S68" s="35">
        <f ca="1">IF(OFFSET(DATA!$A$32,LOOK!$I68+$E$3*120,LOOK!S$64)=0,"",ROUND(OFFSET(DATA!$A$5,LOOK!$I68+$E$3*120,LOOK!S$64)/OFFSET(DATA!$A$32,LOOK!$I68+$E$3*120,LOOK!S$64),3)-ROW()/10000000)</f>
        <v>0.0949932</v>
      </c>
      <c r="T68" s="35">
        <f ca="1">IF(OFFSET(DATA!$A$32,LOOK!$I68+$E$3*120,LOOK!T$64)=0,"",ROUND(OFFSET(DATA!$A$5,LOOK!$I68+$E$3*120,LOOK!T$64)/OFFSET(DATA!$A$32,LOOK!$I68+$E$3*120,LOOK!T$64),3)-ROW()/10000000)</f>
        <v>0.1779932</v>
      </c>
      <c r="U68" s="35">
        <f ca="1">IF(OFFSET(DATA!$A$32,LOOK!$I68+$E$3*120,LOOK!U$64)=0,"",ROUND(OFFSET(DATA!$A$5,LOOK!$I68+$E$3*120,LOOK!U$64)/OFFSET(DATA!$A$32,LOOK!$I68+$E$3*120,LOOK!U$64),3)-ROW()/10000000)</f>
        <v>0.0889932</v>
      </c>
      <c r="V68" s="33">
        <f ca="1" t="shared" si="32"/>
        <v>0.2029932</v>
      </c>
      <c r="W68" s="10">
        <f t="shared" si="33"/>
        <v>0.5</v>
      </c>
      <c r="Y68" s="61">
        <f ca="1" t="shared" si="34"/>
        <v>0.0889932</v>
      </c>
      <c r="Z68" s="2">
        <f t="shared" si="27"/>
        <v>23</v>
      </c>
      <c r="AA68" s="2">
        <f t="shared" si="35"/>
        <v>16</v>
      </c>
      <c r="AB68" s="8">
        <f ca="1" t="shared" si="36"/>
        <v>0.527992</v>
      </c>
      <c r="AD68" s="2">
        <f t="shared" si="37"/>
        <v>16</v>
      </c>
      <c r="AE68" s="2">
        <f t="shared" si="38"/>
        <v>17</v>
      </c>
      <c r="AF68" s="2">
        <f t="shared" si="39"/>
        <v>16</v>
      </c>
      <c r="AG68" s="2">
        <f t="shared" si="40"/>
        <v>19</v>
      </c>
      <c r="AH68" s="2">
        <f t="shared" si="41"/>
        <v>21</v>
      </c>
      <c r="AI68" s="2">
        <f t="shared" si="42"/>
        <v>18</v>
      </c>
      <c r="AJ68" s="2">
        <f t="shared" si="43"/>
        <v>19</v>
      </c>
      <c r="AK68" s="2">
        <f t="shared" si="44"/>
        <v>18</v>
      </c>
      <c r="AL68" s="2">
        <f t="shared" si="45"/>
        <v>16</v>
      </c>
      <c r="AM68" s="2">
        <f t="shared" si="46"/>
        <v>23</v>
      </c>
      <c r="AN68" s="2">
        <f t="shared" si="47"/>
        <v>19</v>
      </c>
      <c r="AO68" s="2">
        <f t="shared" si="48"/>
        <v>23</v>
      </c>
    </row>
    <row r="69" spans="2:41" ht="11.25">
      <c r="B69" s="2">
        <f t="shared" si="29"/>
        <v>5</v>
      </c>
      <c r="C69" s="1">
        <f ca="1">OFFSET(LOOK!C9,$R$3*30,0)</f>
        <v>60</v>
      </c>
      <c r="D69" s="1">
        <f ca="1">OFFSET(LOOK!D9,$R$3*30,0)</f>
        <v>134</v>
      </c>
      <c r="E69" s="37">
        <f t="shared" si="30"/>
        <v>0.448</v>
      </c>
      <c r="F69" s="8">
        <f t="shared" si="31"/>
        <v>0.372</v>
      </c>
      <c r="G69" s="8"/>
      <c r="I69" s="2">
        <v>5</v>
      </c>
      <c r="J69" s="35">
        <f ca="1">IF(OFFSET(DATA!$A$32,LOOK!$I69+$E$3*120,LOOK!J$64)=0,"",ROUND(OFFSET(DATA!$A$5,LOOK!$I69+$E$3*120,LOOK!J$64)/OFFSET(DATA!$A$32,LOOK!$I69+$E$3*120,LOOK!J$64),3)-ROW()/10000000)</f>
        <v>0.5049931</v>
      </c>
      <c r="K69" s="35">
        <f ca="1">IF(OFFSET(DATA!$A$32,LOOK!$I69+$E$3*120,LOOK!K$64)=0,"",ROUND(OFFSET(DATA!$A$5,LOOK!$I69+$E$3*120,LOOK!K$64)/OFFSET(DATA!$A$32,LOOK!$I69+$E$3*120,LOOK!K$64),3)-ROW()/10000000)</f>
        <v>0.5059931</v>
      </c>
      <c r="L69" s="35">
        <f ca="1">IF(OFFSET(DATA!$A$32,LOOK!$I69+$E$3*120,LOOK!L$64)=0,"",ROUND(OFFSET(DATA!$A$5,LOOK!$I69+$E$3*120,LOOK!L$64)/OFFSET(DATA!$A$32,LOOK!$I69+$E$3*120,LOOK!L$64),3)-ROW()/10000000)</f>
        <v>0.4179931</v>
      </c>
      <c r="M69" s="35">
        <f ca="1">IF(OFFSET(DATA!$A$32,LOOK!$I69+$E$3*120,LOOK!M$64)=0,"",ROUND(OFFSET(DATA!$A$5,LOOK!$I69+$E$3*120,LOOK!M$64)/OFFSET(DATA!$A$32,LOOK!$I69+$E$3*120,LOOK!M$64),3)-ROW()/10000000)</f>
        <v>0.4859931</v>
      </c>
      <c r="N69" s="35">
        <f ca="1">IF(OFFSET(DATA!$A$32,LOOK!$I69+$E$3*120,LOOK!N$64)=0,"",ROUND(OFFSET(DATA!$A$5,LOOK!$I69+$E$3*120,LOOK!N$64)/OFFSET(DATA!$A$32,LOOK!$I69+$E$3*120,LOOK!N$64),3)-ROW()/10000000)</f>
        <v>0.5589931</v>
      </c>
      <c r="O69" s="35">
        <f ca="1">IF(OFFSET(DATA!$A$32,LOOK!$I69+$E$3*120,LOOK!O$64)=0,"",ROUND(OFFSET(DATA!$A$5,LOOK!$I69+$E$3*120,LOOK!O$64)/OFFSET(DATA!$A$32,LOOK!$I69+$E$3*120,LOOK!O$64),3)-ROW()/10000000)</f>
        <v>0.5949930999999999</v>
      </c>
      <c r="P69" s="35">
        <f ca="1">IF(OFFSET(DATA!$A$32,LOOK!$I69+$E$3*120,LOOK!P$64)=0,"",ROUND(OFFSET(DATA!$A$5,LOOK!$I69+$E$3*120,LOOK!P$64)/OFFSET(DATA!$A$32,LOOK!$I69+$E$3*120,LOOK!P$64),3)-ROW()/10000000)</f>
        <v>0.5889930999999999</v>
      </c>
      <c r="Q69" s="35">
        <f ca="1">IF(OFFSET(DATA!$A$32,LOOK!$I69+$E$3*120,LOOK!Q$64)=0,"",ROUND(OFFSET(DATA!$A$5,LOOK!$I69+$E$3*120,LOOK!Q$64)/OFFSET(DATA!$A$32,LOOK!$I69+$E$3*120,LOOK!Q$64),3)-ROW()/10000000)</f>
        <v>0.5839930999999999</v>
      </c>
      <c r="R69" s="35">
        <f ca="1">IF(OFFSET(DATA!$A$32,LOOK!$I69+$E$3*120,LOOK!R$64)=0,"",ROUND(OFFSET(DATA!$A$5,LOOK!$I69+$E$3*120,LOOK!R$64)/OFFSET(DATA!$A$32,LOOK!$I69+$E$3*120,LOOK!R$64),3)-ROW()/10000000)</f>
        <v>0.5279931</v>
      </c>
      <c r="S69" s="35">
        <f ca="1">IF(OFFSET(DATA!$A$32,LOOK!$I69+$E$3*120,LOOK!S$64)=0,"",ROUND(OFFSET(DATA!$A$5,LOOK!$I69+$E$3*120,LOOK!S$64)/OFFSET(DATA!$A$32,LOOK!$I69+$E$3*120,LOOK!S$64),3)-ROW()/10000000)</f>
        <v>0.5229931</v>
      </c>
      <c r="T69" s="35">
        <f ca="1">IF(OFFSET(DATA!$A$32,LOOK!$I69+$E$3*120,LOOK!T$64)=0,"",ROUND(OFFSET(DATA!$A$5,LOOK!$I69+$E$3*120,LOOK!T$64)/OFFSET(DATA!$A$32,LOOK!$I69+$E$3*120,LOOK!T$64),3)-ROW()/10000000)</f>
        <v>0.46199310000000005</v>
      </c>
      <c r="U69" s="35">
        <f ca="1">IF(OFFSET(DATA!$A$32,LOOK!$I69+$E$3*120,LOOK!U$64)=0,"",ROUND(OFFSET(DATA!$A$5,LOOK!$I69+$E$3*120,LOOK!U$64)/OFFSET(DATA!$A$32,LOOK!$I69+$E$3*120,LOOK!U$64),3)-ROW()/10000000)</f>
        <v>0.44799310000000003</v>
      </c>
      <c r="V69" s="33">
        <f ca="1" t="shared" si="32"/>
        <v>0.5169931</v>
      </c>
      <c r="W69" s="10">
        <f t="shared" si="33"/>
        <v>0.5</v>
      </c>
      <c r="Y69" s="61">
        <f ca="1" t="shared" si="34"/>
        <v>0.44799310000000003</v>
      </c>
      <c r="Z69" s="2">
        <f t="shared" si="27"/>
        <v>7</v>
      </c>
      <c r="AA69" s="2">
        <f t="shared" si="35"/>
        <v>12</v>
      </c>
      <c r="AB69" s="8">
        <f ca="1" t="shared" si="36"/>
        <v>0.4519924</v>
      </c>
      <c r="AD69" s="2">
        <f t="shared" si="37"/>
        <v>3</v>
      </c>
      <c r="AE69" s="2">
        <f t="shared" si="38"/>
        <v>3</v>
      </c>
      <c r="AF69" s="2">
        <f t="shared" si="39"/>
        <v>7</v>
      </c>
      <c r="AG69" s="2">
        <f t="shared" si="40"/>
        <v>5</v>
      </c>
      <c r="AH69" s="2">
        <f t="shared" si="41"/>
        <v>2</v>
      </c>
      <c r="AI69" s="2">
        <f t="shared" si="42"/>
        <v>1</v>
      </c>
      <c r="AJ69" s="2">
        <f t="shared" si="43"/>
        <v>2</v>
      </c>
      <c r="AK69" s="2">
        <f t="shared" si="44"/>
        <v>3</v>
      </c>
      <c r="AL69" s="2">
        <f t="shared" si="45"/>
        <v>3</v>
      </c>
      <c r="AM69" s="2">
        <f t="shared" si="46"/>
        <v>4</v>
      </c>
      <c r="AN69" s="2">
        <f t="shared" si="47"/>
        <v>7</v>
      </c>
      <c r="AO69" s="2">
        <f t="shared" si="48"/>
        <v>7</v>
      </c>
    </row>
    <row r="70" spans="2:41" ht="11.25">
      <c r="B70" s="2">
        <f t="shared" si="29"/>
        <v>6</v>
      </c>
      <c r="C70" s="1">
        <f ca="1">OFFSET(LOOK!C10,$R$3*30,0)</f>
        <v>2</v>
      </c>
      <c r="D70" s="1">
        <f ca="1">OFFSET(LOOK!D10,$R$3*30,0)</f>
        <v>17</v>
      </c>
      <c r="E70" s="37">
        <f t="shared" si="30"/>
        <v>0.118</v>
      </c>
      <c r="F70" s="8">
        <f t="shared" si="31"/>
        <v>0.372</v>
      </c>
      <c r="G70" s="8"/>
      <c r="I70" s="2">
        <v>6</v>
      </c>
      <c r="J70" s="35">
        <f ca="1">IF(OFFSET(DATA!$A$32,LOOK!$I70+$E$3*120,LOOK!J$64)=0,"",ROUND(OFFSET(DATA!$A$5,LOOK!$I70+$E$3*120,LOOK!J$64)/OFFSET(DATA!$A$32,LOOK!$I70+$E$3*120,LOOK!J$64),3)-ROW()/10000000)</f>
        <v>0.293993</v>
      </c>
      <c r="K70" s="35">
        <f ca="1">IF(OFFSET(DATA!$A$32,LOOK!$I70+$E$3*120,LOOK!K$64)=0,"",ROUND(OFFSET(DATA!$A$5,LOOK!$I70+$E$3*120,LOOK!K$64)/OFFSET(DATA!$A$32,LOOK!$I70+$E$3*120,LOOK!K$64),3)-ROW()/10000000)</f>
        <v>0.28099300000000005</v>
      </c>
      <c r="L70" s="35">
        <f ca="1">IF(OFFSET(DATA!$A$32,LOOK!$I70+$E$3*120,LOOK!L$64)=0,"",ROUND(OFFSET(DATA!$A$5,LOOK!$I70+$E$3*120,LOOK!L$64)/OFFSET(DATA!$A$32,LOOK!$I70+$E$3*120,LOOK!L$64),3)-ROW()/10000000)</f>
        <v>0.07999300000000001</v>
      </c>
      <c r="M70" s="35">
        <f ca="1">IF(OFFSET(DATA!$A$32,LOOK!$I70+$E$3*120,LOOK!M$64)=0,"",ROUND(OFFSET(DATA!$A$5,LOOK!$I70+$E$3*120,LOOK!M$64)/OFFSET(DATA!$A$32,LOOK!$I70+$E$3*120,LOOK!M$64),3)-ROW()/10000000)</f>
        <v>0.221993</v>
      </c>
      <c r="N70" s="35">
        <f ca="1">IF(OFFSET(DATA!$A$32,LOOK!$I70+$E$3*120,LOOK!N$64)=0,"",ROUND(OFFSET(DATA!$A$5,LOOK!$I70+$E$3*120,LOOK!N$64)/OFFSET(DATA!$A$32,LOOK!$I70+$E$3*120,LOOK!N$64),3)-ROW()/10000000)</f>
        <v>0.27799300000000005</v>
      </c>
      <c r="O70" s="35">
        <f ca="1">IF(OFFSET(DATA!$A$32,LOOK!$I70+$E$3*120,LOOK!O$64)=0,"",ROUND(OFFSET(DATA!$A$5,LOOK!$I70+$E$3*120,LOOK!O$64)/OFFSET(DATA!$A$32,LOOK!$I70+$E$3*120,LOOK!O$64),3)-ROW()/10000000)</f>
        <v>0.26299300000000003</v>
      </c>
      <c r="P70" s="35">
        <f ca="1">IF(OFFSET(DATA!$A$32,LOOK!$I70+$E$3*120,LOOK!P$64)=0,"",ROUND(OFFSET(DATA!$A$5,LOOK!$I70+$E$3*120,LOOK!P$64)/OFFSET(DATA!$A$32,LOOK!$I70+$E$3*120,LOOK!P$64),3)-ROW()/10000000)</f>
        <v>0.124993</v>
      </c>
      <c r="Q70" s="35">
        <f ca="1">IF(OFFSET(DATA!$A$32,LOOK!$I70+$E$3*120,LOOK!Q$64)=0,"",ROUND(OFFSET(DATA!$A$5,LOOK!$I70+$E$3*120,LOOK!Q$64)/OFFSET(DATA!$A$32,LOOK!$I70+$E$3*120,LOOK!Q$64),3)-ROW()/10000000)</f>
        <v>0.070993</v>
      </c>
      <c r="R70" s="35">
        <f ca="1">IF(OFFSET(DATA!$A$32,LOOK!$I70+$E$3*120,LOOK!R$64)=0,"",ROUND(OFFSET(DATA!$A$5,LOOK!$I70+$E$3*120,LOOK!R$64)/OFFSET(DATA!$A$32,LOOK!$I70+$E$3*120,LOOK!R$64),3)-ROW()/10000000)</f>
        <v>0.08299300000000001</v>
      </c>
      <c r="S70" s="35">
        <f ca="1">IF(OFFSET(DATA!$A$32,LOOK!$I70+$E$3*120,LOOK!S$64)=0,"",ROUND(OFFSET(DATA!$A$5,LOOK!$I70+$E$3*120,LOOK!S$64)/OFFSET(DATA!$A$32,LOOK!$I70+$E$3*120,LOOK!S$64),3)-ROW()/10000000)</f>
        <v>0.076993</v>
      </c>
      <c r="T70" s="35">
        <f ca="1">IF(OFFSET(DATA!$A$32,LOOK!$I70+$E$3*120,LOOK!T$64)=0,"",ROUND(OFFSET(DATA!$A$5,LOOK!$I70+$E$3*120,LOOK!T$64)/OFFSET(DATA!$A$32,LOOK!$I70+$E$3*120,LOOK!T$64),3)-ROW()/10000000)</f>
        <v>0.117993</v>
      </c>
      <c r="U70" s="35">
        <f ca="1">IF(OFFSET(DATA!$A$32,LOOK!$I70+$E$3*120,LOOK!U$64)=0,"",ROUND(OFFSET(DATA!$A$5,LOOK!$I70+$E$3*120,LOOK!U$64)/OFFSET(DATA!$A$32,LOOK!$I70+$E$3*120,LOOK!U$64),3)-ROW()/10000000)</f>
        <v>0.117993</v>
      </c>
      <c r="V70" s="33">
        <f ca="1" t="shared" si="32"/>
        <v>0.166993</v>
      </c>
      <c r="W70" s="10">
        <f t="shared" si="33"/>
        <v>0.5</v>
      </c>
      <c r="Y70" s="61">
        <f ca="1" t="shared" si="34"/>
        <v>0.117993</v>
      </c>
      <c r="Z70" s="2">
        <f t="shared" si="27"/>
        <v>20</v>
      </c>
      <c r="AA70" s="2">
        <f t="shared" si="35"/>
        <v>14</v>
      </c>
      <c r="AB70" s="8">
        <f ca="1" t="shared" si="36"/>
        <v>0.4509922</v>
      </c>
      <c r="AD70" s="2">
        <f t="shared" si="37"/>
        <v>15</v>
      </c>
      <c r="AE70" s="2">
        <f t="shared" si="38"/>
        <v>13</v>
      </c>
      <c r="AF70" s="2">
        <f t="shared" si="39"/>
        <v>24</v>
      </c>
      <c r="AG70" s="2">
        <f t="shared" si="40"/>
        <v>16</v>
      </c>
      <c r="AH70" s="2">
        <f t="shared" si="41"/>
        <v>15</v>
      </c>
      <c r="AI70" s="2">
        <f t="shared" si="42"/>
        <v>14</v>
      </c>
      <c r="AJ70" s="2">
        <f t="shared" si="43"/>
        <v>22</v>
      </c>
      <c r="AK70" s="2">
        <f t="shared" si="44"/>
        <v>24</v>
      </c>
      <c r="AL70" s="2">
        <f t="shared" si="45"/>
        <v>23</v>
      </c>
      <c r="AM70" s="2">
        <f t="shared" si="46"/>
        <v>24</v>
      </c>
      <c r="AN70" s="2">
        <f t="shared" si="47"/>
        <v>21</v>
      </c>
      <c r="AO70" s="2">
        <f t="shared" si="48"/>
        <v>20</v>
      </c>
    </row>
    <row r="71" spans="2:41" ht="11.25">
      <c r="B71" s="2">
        <f t="shared" si="29"/>
        <v>7</v>
      </c>
      <c r="C71" s="1">
        <f ca="1">OFFSET(LOOK!C11,$R$3*30,0)</f>
        <v>6</v>
      </c>
      <c r="D71" s="1">
        <f ca="1">OFFSET(LOOK!D11,$R$3*30,0)</f>
        <v>36</v>
      </c>
      <c r="E71" s="37">
        <f t="shared" si="30"/>
        <v>0.167</v>
      </c>
      <c r="F71" s="8">
        <f t="shared" si="31"/>
        <v>0.372</v>
      </c>
      <c r="G71" s="8"/>
      <c r="I71" s="2">
        <v>7</v>
      </c>
      <c r="J71" s="35">
        <f ca="1">IF(OFFSET(DATA!$A$32,LOOK!$I71+$E$3*120,LOOK!J$64)=0,"",ROUND(OFFSET(DATA!$A$5,LOOK!$I71+$E$3*120,LOOK!J$64)/OFFSET(DATA!$A$32,LOOK!$I71+$E$3*120,LOOK!J$64),3)-ROW()/10000000)</f>
        <v>0.3109929</v>
      </c>
      <c r="K71" s="35">
        <f ca="1">IF(OFFSET(DATA!$A$32,LOOK!$I71+$E$3*120,LOOK!K$64)=0,"",ROUND(OFFSET(DATA!$A$5,LOOK!$I71+$E$3*120,LOOK!K$64)/OFFSET(DATA!$A$32,LOOK!$I71+$E$3*120,LOOK!K$64),3)-ROW()/10000000)</f>
        <v>0.26299290000000003</v>
      </c>
      <c r="L71" s="35">
        <f ca="1">IF(OFFSET(DATA!$A$32,LOOK!$I71+$E$3*120,LOOK!L$64)=0,"",ROUND(OFFSET(DATA!$A$5,LOOK!$I71+$E$3*120,LOOK!L$64)/OFFSET(DATA!$A$32,LOOK!$I71+$E$3*120,LOOK!L$64),3)-ROW()/10000000)</f>
        <v>0.3089929</v>
      </c>
      <c r="M71" s="35">
        <f ca="1">IF(OFFSET(DATA!$A$32,LOOK!$I71+$E$3*120,LOOK!M$64)=0,"",ROUND(OFFSET(DATA!$A$5,LOOK!$I71+$E$3*120,LOOK!M$64)/OFFSET(DATA!$A$32,LOOK!$I71+$E$3*120,LOOK!M$64),3)-ROW()/10000000)</f>
        <v>0.3199929</v>
      </c>
      <c r="N71" s="35">
        <f ca="1">IF(OFFSET(DATA!$A$32,LOOK!$I71+$E$3*120,LOOK!N$64)=0,"",ROUND(OFFSET(DATA!$A$5,LOOK!$I71+$E$3*120,LOOK!N$64)/OFFSET(DATA!$A$32,LOOK!$I71+$E$3*120,LOOK!N$64),3)-ROW()/10000000)</f>
        <v>0.34199290000000004</v>
      </c>
      <c r="O71" s="35">
        <f ca="1">IF(OFFSET(DATA!$A$32,LOOK!$I71+$E$3*120,LOOK!O$64)=0,"",ROUND(OFFSET(DATA!$A$5,LOOK!$I71+$E$3*120,LOOK!O$64)/OFFSET(DATA!$A$32,LOOK!$I71+$E$3*120,LOOK!O$64),3)-ROW()/10000000)</f>
        <v>0.1879929</v>
      </c>
      <c r="P71" s="35">
        <f ca="1">IF(OFFSET(DATA!$A$32,LOOK!$I71+$E$3*120,LOOK!P$64)=0,"",ROUND(OFFSET(DATA!$A$5,LOOK!$I71+$E$3*120,LOOK!P$64)/OFFSET(DATA!$A$32,LOOK!$I71+$E$3*120,LOOK!P$64),3)-ROW()/10000000)</f>
        <v>0.23699289999999998</v>
      </c>
      <c r="Q71" s="35">
        <f ca="1">IF(OFFSET(DATA!$A$32,LOOK!$I71+$E$3*120,LOOK!Q$64)=0,"",ROUND(OFFSET(DATA!$A$5,LOOK!$I71+$E$3*120,LOOK!Q$64)/OFFSET(DATA!$A$32,LOOK!$I71+$E$3*120,LOOK!Q$64),3)-ROW()/10000000)</f>
        <v>0.2559929</v>
      </c>
      <c r="R71" s="35">
        <f ca="1">IF(OFFSET(DATA!$A$32,LOOK!$I71+$E$3*120,LOOK!R$64)=0,"",ROUND(OFFSET(DATA!$A$5,LOOK!$I71+$E$3*120,LOOK!R$64)/OFFSET(DATA!$A$32,LOOK!$I71+$E$3*120,LOOK!R$64),3)-ROW()/10000000)</f>
        <v>0.2979929</v>
      </c>
      <c r="S71" s="35">
        <f ca="1">IF(OFFSET(DATA!$A$32,LOOK!$I71+$E$3*120,LOOK!S$64)=0,"",ROUND(OFFSET(DATA!$A$5,LOOK!$I71+$E$3*120,LOOK!S$64)/OFFSET(DATA!$A$32,LOOK!$I71+$E$3*120,LOOK!S$64),3)-ROW()/10000000)</f>
        <v>0.27699290000000004</v>
      </c>
      <c r="T71" s="35">
        <f ca="1">IF(OFFSET(DATA!$A$32,LOOK!$I71+$E$3*120,LOOK!T$64)=0,"",ROUND(OFFSET(DATA!$A$5,LOOK!$I71+$E$3*120,LOOK!T$64)/OFFSET(DATA!$A$32,LOOK!$I71+$E$3*120,LOOK!T$64),3)-ROW()/10000000)</f>
        <v>0.3099929</v>
      </c>
      <c r="U71" s="35">
        <f ca="1">IF(OFFSET(DATA!$A$32,LOOK!$I71+$E$3*120,LOOK!U$64)=0,"",ROUND(OFFSET(DATA!$A$5,LOOK!$I71+$E$3*120,LOOK!U$64)/OFFSET(DATA!$A$32,LOOK!$I71+$E$3*120,LOOK!U$64),3)-ROW()/10000000)</f>
        <v>0.1669929</v>
      </c>
      <c r="V71" s="33">
        <f ca="1" t="shared" si="32"/>
        <v>0.27299290000000004</v>
      </c>
      <c r="W71" s="10">
        <f t="shared" si="33"/>
        <v>0.5</v>
      </c>
      <c r="Y71" s="61">
        <f ca="1" t="shared" si="34"/>
        <v>0.1669929</v>
      </c>
      <c r="Z71" s="2">
        <f t="shared" si="27"/>
        <v>19</v>
      </c>
      <c r="AA71" s="2">
        <f t="shared" si="35"/>
        <v>5</v>
      </c>
      <c r="AB71" s="8">
        <f ca="1" t="shared" si="36"/>
        <v>0.44799310000000003</v>
      </c>
      <c r="AD71" s="2">
        <f t="shared" si="37"/>
        <v>13</v>
      </c>
      <c r="AE71" s="2">
        <f t="shared" si="38"/>
        <v>16</v>
      </c>
      <c r="AF71" s="2">
        <f t="shared" si="39"/>
        <v>12</v>
      </c>
      <c r="AG71" s="2">
        <f t="shared" si="40"/>
        <v>13</v>
      </c>
      <c r="AH71" s="2">
        <f t="shared" si="41"/>
        <v>10</v>
      </c>
      <c r="AI71" s="2">
        <f t="shared" si="42"/>
        <v>20</v>
      </c>
      <c r="AJ71" s="2">
        <f t="shared" si="43"/>
        <v>18</v>
      </c>
      <c r="AK71" s="2">
        <f t="shared" si="44"/>
        <v>17</v>
      </c>
      <c r="AL71" s="2">
        <f t="shared" si="45"/>
        <v>11</v>
      </c>
      <c r="AM71" s="2">
        <f t="shared" si="46"/>
        <v>13</v>
      </c>
      <c r="AN71" s="2">
        <f t="shared" si="47"/>
        <v>10</v>
      </c>
      <c r="AO71" s="2">
        <f t="shared" si="48"/>
        <v>19</v>
      </c>
    </row>
    <row r="72" spans="2:41" ht="11.25">
      <c r="B72" s="2">
        <f t="shared" si="29"/>
        <v>8</v>
      </c>
      <c r="C72" s="1">
        <f ca="1">OFFSET(LOOK!C12,$R$3*30,0)</f>
        <v>116</v>
      </c>
      <c r="D72" s="1">
        <f ca="1">OFFSET(LOOK!D12,$R$3*30,0)</f>
        <v>435</v>
      </c>
      <c r="E72" s="37">
        <f t="shared" si="30"/>
        <v>0.267</v>
      </c>
      <c r="F72" s="8">
        <f t="shared" si="31"/>
        <v>0.372</v>
      </c>
      <c r="G72" s="8"/>
      <c r="I72" s="2">
        <v>8</v>
      </c>
      <c r="J72" s="35">
        <f ca="1">IF(OFFSET(DATA!$A$32,LOOK!$I72+$E$3*120,LOOK!J$64)=0,"",ROUND(OFFSET(DATA!$A$5,LOOK!$I72+$E$3*120,LOOK!J$64)/OFFSET(DATA!$A$32,LOOK!$I72+$E$3*120,LOOK!J$64),3)-ROW()/10000000)</f>
        <v>0.2559928</v>
      </c>
      <c r="K72" s="35">
        <f ca="1">IF(OFFSET(DATA!$A$32,LOOK!$I72+$E$3*120,LOOK!K$64)=0,"",ROUND(OFFSET(DATA!$A$5,LOOK!$I72+$E$3*120,LOOK!K$64)/OFFSET(DATA!$A$32,LOOK!$I72+$E$3*120,LOOK!K$64),3)-ROW()/10000000)</f>
        <v>0.26899280000000003</v>
      </c>
      <c r="L72" s="35">
        <f ca="1">IF(OFFSET(DATA!$A$32,LOOK!$I72+$E$3*120,LOOK!L$64)=0,"",ROUND(OFFSET(DATA!$A$5,LOOK!$I72+$E$3*120,LOOK!L$64)/OFFSET(DATA!$A$32,LOOK!$I72+$E$3*120,LOOK!L$64),3)-ROW()/10000000)</f>
        <v>0.2219928</v>
      </c>
      <c r="M72" s="35">
        <f ca="1">IF(OFFSET(DATA!$A$32,LOOK!$I72+$E$3*120,LOOK!M$64)=0,"",ROUND(OFFSET(DATA!$A$5,LOOK!$I72+$E$3*120,LOOK!M$64)/OFFSET(DATA!$A$32,LOOK!$I72+$E$3*120,LOOK!M$64),3)-ROW()/10000000)</f>
        <v>0.21599279999999998</v>
      </c>
      <c r="N72" s="35">
        <f ca="1">IF(OFFSET(DATA!$A$32,LOOK!$I72+$E$3*120,LOOK!N$64)=0,"",ROUND(OFFSET(DATA!$A$5,LOOK!$I72+$E$3*120,LOOK!N$64)/OFFSET(DATA!$A$32,LOOK!$I72+$E$3*120,LOOK!N$64),3)-ROW()/10000000)</f>
        <v>0.24399279999999998</v>
      </c>
      <c r="O72" s="35">
        <f ca="1">IF(OFFSET(DATA!$A$32,LOOK!$I72+$E$3*120,LOOK!O$64)=0,"",ROUND(OFFSET(DATA!$A$5,LOOK!$I72+$E$3*120,LOOK!O$64)/OFFSET(DATA!$A$32,LOOK!$I72+$E$3*120,LOOK!O$64),3)-ROW()/10000000)</f>
        <v>0.24099279999999998</v>
      </c>
      <c r="P72" s="35">
        <f ca="1">IF(OFFSET(DATA!$A$32,LOOK!$I72+$E$3*120,LOOK!P$64)=0,"",ROUND(OFFSET(DATA!$A$5,LOOK!$I72+$E$3*120,LOOK!P$64)/OFFSET(DATA!$A$32,LOOK!$I72+$E$3*120,LOOK!P$64),3)-ROW()/10000000)</f>
        <v>0.2509928</v>
      </c>
      <c r="Q72" s="35">
        <f ca="1">IF(OFFSET(DATA!$A$32,LOOK!$I72+$E$3*120,LOOK!Q$64)=0,"",ROUND(OFFSET(DATA!$A$5,LOOK!$I72+$E$3*120,LOOK!Q$64)/OFFSET(DATA!$A$32,LOOK!$I72+$E$3*120,LOOK!Q$64),3)-ROW()/10000000)</f>
        <v>0.1969928</v>
      </c>
      <c r="R72" s="35">
        <f ca="1">IF(OFFSET(DATA!$A$32,LOOK!$I72+$E$3*120,LOOK!R$64)=0,"",ROUND(OFFSET(DATA!$A$5,LOOK!$I72+$E$3*120,LOOK!R$64)/OFFSET(DATA!$A$32,LOOK!$I72+$E$3*120,LOOK!R$64),3)-ROW()/10000000)</f>
        <v>0.1939928</v>
      </c>
      <c r="S72" s="35">
        <f ca="1">IF(OFFSET(DATA!$A$32,LOOK!$I72+$E$3*120,LOOK!S$64)=0,"",ROUND(OFFSET(DATA!$A$5,LOOK!$I72+$E$3*120,LOOK!S$64)/OFFSET(DATA!$A$32,LOOK!$I72+$E$3*120,LOOK!S$64),3)-ROW()/10000000)</f>
        <v>0.2329928</v>
      </c>
      <c r="T72" s="35">
        <f ca="1">IF(OFFSET(DATA!$A$32,LOOK!$I72+$E$3*120,LOOK!T$64)=0,"",ROUND(OFFSET(DATA!$A$5,LOOK!$I72+$E$3*120,LOOK!T$64)/OFFSET(DATA!$A$32,LOOK!$I72+$E$3*120,LOOK!T$64),3)-ROW()/10000000)</f>
        <v>0.2919928</v>
      </c>
      <c r="U72" s="35">
        <f ca="1">IF(OFFSET(DATA!$A$32,LOOK!$I72+$E$3*120,LOOK!U$64)=0,"",ROUND(OFFSET(DATA!$A$5,LOOK!$I72+$E$3*120,LOOK!U$64)/OFFSET(DATA!$A$32,LOOK!$I72+$E$3*120,LOOK!U$64),3)-ROW()/10000000)</f>
        <v>0.26699280000000003</v>
      </c>
      <c r="V72" s="33">
        <f ca="1" t="shared" si="32"/>
        <v>0.23999279999999998</v>
      </c>
      <c r="W72" s="10">
        <f t="shared" si="33"/>
        <v>0.5</v>
      </c>
      <c r="Y72" s="61">
        <f ca="1" t="shared" si="34"/>
        <v>0.26699280000000003</v>
      </c>
      <c r="Z72" s="2">
        <f t="shared" si="27"/>
        <v>14</v>
      </c>
      <c r="AA72" s="2">
        <f t="shared" si="35"/>
        <v>17</v>
      </c>
      <c r="AB72" s="8">
        <f ca="1" t="shared" si="36"/>
        <v>0.3969919</v>
      </c>
      <c r="AD72" s="2">
        <f t="shared" si="37"/>
        <v>18</v>
      </c>
      <c r="AE72" s="2">
        <f t="shared" si="38"/>
        <v>15</v>
      </c>
      <c r="AF72" s="2">
        <f t="shared" si="39"/>
        <v>18</v>
      </c>
      <c r="AG72" s="2">
        <f t="shared" si="40"/>
        <v>18</v>
      </c>
      <c r="AH72" s="2">
        <f t="shared" si="41"/>
        <v>17</v>
      </c>
      <c r="AI72" s="2">
        <f t="shared" si="42"/>
        <v>16</v>
      </c>
      <c r="AJ72" s="2">
        <f t="shared" si="43"/>
        <v>16</v>
      </c>
      <c r="AK72" s="2">
        <f t="shared" si="44"/>
        <v>20</v>
      </c>
      <c r="AL72" s="2">
        <f t="shared" si="45"/>
        <v>18</v>
      </c>
      <c r="AM72" s="2">
        <f t="shared" si="46"/>
        <v>17</v>
      </c>
      <c r="AN72" s="2">
        <f t="shared" si="47"/>
        <v>13</v>
      </c>
      <c r="AO72" s="2">
        <f t="shared" si="48"/>
        <v>14</v>
      </c>
    </row>
    <row r="73" spans="2:41" ht="11.25">
      <c r="B73" s="2">
        <f t="shared" si="29"/>
        <v>9</v>
      </c>
      <c r="C73" s="1">
        <f ca="1">OFFSET(LOOK!C13,$R$3*30,0)</f>
        <v>22</v>
      </c>
      <c r="D73" s="1">
        <f ca="1">OFFSET(LOOK!D13,$R$3*30,0)</f>
        <v>84</v>
      </c>
      <c r="E73" s="37">
        <f t="shared" si="30"/>
        <v>0.262</v>
      </c>
      <c r="F73" s="8">
        <f t="shared" si="31"/>
        <v>0.372</v>
      </c>
      <c r="G73" s="8"/>
      <c r="I73" s="2">
        <v>9</v>
      </c>
      <c r="J73" s="35">
        <f ca="1">IF(OFFSET(DATA!$A$32,LOOK!$I73+$E$3*120,LOOK!J$64)=0,"",ROUND(OFFSET(DATA!$A$5,LOOK!$I73+$E$3*120,LOOK!J$64)/OFFSET(DATA!$A$32,LOOK!$I73+$E$3*120,LOOK!J$64),3)-ROW()/10000000)</f>
        <v>0.3669927</v>
      </c>
      <c r="K73" s="35">
        <f ca="1">IF(OFFSET(DATA!$A$32,LOOK!$I73+$E$3*120,LOOK!K$64)=0,"",ROUND(OFFSET(DATA!$A$5,LOOK!$I73+$E$3*120,LOOK!K$64)/OFFSET(DATA!$A$32,LOOK!$I73+$E$3*120,LOOK!K$64),3)-ROW()/10000000)</f>
        <v>0.27199270000000003</v>
      </c>
      <c r="L73" s="35">
        <f ca="1">IF(OFFSET(DATA!$A$32,LOOK!$I73+$E$3*120,LOOK!L$64)=0,"",ROUND(OFFSET(DATA!$A$5,LOOK!$I73+$E$3*120,LOOK!L$64)/OFFSET(DATA!$A$32,LOOK!$I73+$E$3*120,LOOK!L$64),3)-ROW()/10000000)</f>
        <v>0.3069927</v>
      </c>
      <c r="M73" s="35">
        <f ca="1">IF(OFFSET(DATA!$A$32,LOOK!$I73+$E$3*120,LOOK!M$64)=0,"",ROUND(OFFSET(DATA!$A$5,LOOK!$I73+$E$3*120,LOOK!M$64)/OFFSET(DATA!$A$32,LOOK!$I73+$E$3*120,LOOK!M$64),3)-ROW()/10000000)</f>
        <v>0.33299270000000003</v>
      </c>
      <c r="N73" s="35">
        <f ca="1">IF(OFFSET(DATA!$A$32,LOOK!$I73+$E$3*120,LOOK!N$64)=0,"",ROUND(OFFSET(DATA!$A$5,LOOK!$I73+$E$3*120,LOOK!N$64)/OFFSET(DATA!$A$32,LOOK!$I73+$E$3*120,LOOK!N$64),3)-ROW()/10000000)</f>
        <v>0.22199270000000002</v>
      </c>
      <c r="O73" s="35">
        <f ca="1">IF(OFFSET(DATA!$A$32,LOOK!$I73+$E$3*120,LOOK!O$64)=0,"",ROUND(OFFSET(DATA!$A$5,LOOK!$I73+$E$3*120,LOOK!O$64)/OFFSET(DATA!$A$32,LOOK!$I73+$E$3*120,LOOK!O$64),3)-ROW()/10000000)</f>
        <v>0.2869927</v>
      </c>
      <c r="P73" s="35">
        <f ca="1">IF(OFFSET(DATA!$A$32,LOOK!$I73+$E$3*120,LOOK!P$64)=0,"",ROUND(OFFSET(DATA!$A$5,LOOK!$I73+$E$3*120,LOOK!P$64)/OFFSET(DATA!$A$32,LOOK!$I73+$E$3*120,LOOK!P$64),3)-ROW()/10000000)</f>
        <v>0.2879927</v>
      </c>
      <c r="Q73" s="35">
        <f ca="1">IF(OFFSET(DATA!$A$32,LOOK!$I73+$E$3*120,LOOK!Q$64)=0,"",ROUND(OFFSET(DATA!$A$5,LOOK!$I73+$E$3*120,LOOK!Q$64)/OFFSET(DATA!$A$32,LOOK!$I73+$E$3*120,LOOK!Q$64),3)-ROW()/10000000)</f>
        <v>0.4839927</v>
      </c>
      <c r="R73" s="35">
        <f ca="1">IF(OFFSET(DATA!$A$32,LOOK!$I73+$E$3*120,LOOK!R$64)=0,"",ROUND(OFFSET(DATA!$A$5,LOOK!$I73+$E$3*120,LOOK!R$64)/OFFSET(DATA!$A$32,LOOK!$I73+$E$3*120,LOOK!R$64),3)-ROW()/10000000)</f>
        <v>0.2599927</v>
      </c>
      <c r="S73" s="35">
        <f ca="1">IF(OFFSET(DATA!$A$32,LOOK!$I73+$E$3*120,LOOK!S$64)=0,"",ROUND(OFFSET(DATA!$A$5,LOOK!$I73+$E$3*120,LOOK!S$64)/OFFSET(DATA!$A$32,LOOK!$I73+$E$3*120,LOOK!S$64),3)-ROW()/10000000)</f>
        <v>0.3729927</v>
      </c>
      <c r="T73" s="35">
        <f ca="1">IF(OFFSET(DATA!$A$32,LOOK!$I73+$E$3*120,LOOK!T$64)=0,"",ROUND(OFFSET(DATA!$A$5,LOOK!$I73+$E$3*120,LOOK!T$64)/OFFSET(DATA!$A$32,LOOK!$I73+$E$3*120,LOOK!T$64),3)-ROW()/10000000)</f>
        <v>0.3059927</v>
      </c>
      <c r="U73" s="35">
        <f ca="1">IF(OFFSET(DATA!$A$32,LOOK!$I73+$E$3*120,LOOK!U$64)=0,"",ROUND(OFFSET(DATA!$A$5,LOOK!$I73+$E$3*120,LOOK!U$64)/OFFSET(DATA!$A$32,LOOK!$I73+$E$3*120,LOOK!U$64),3)-ROW()/10000000)</f>
        <v>0.2619927</v>
      </c>
      <c r="V73" s="33">
        <f ca="1" t="shared" si="32"/>
        <v>0.3129927</v>
      </c>
      <c r="W73" s="10">
        <f t="shared" si="33"/>
        <v>0.5</v>
      </c>
      <c r="Y73" s="61">
        <f ca="1" t="shared" si="34"/>
        <v>0.2619927</v>
      </c>
      <c r="Z73" s="2">
        <f t="shared" si="27"/>
        <v>16</v>
      </c>
      <c r="AA73" s="2">
        <f t="shared" si="35"/>
        <v>10</v>
      </c>
      <c r="AB73" s="8">
        <f ca="1" t="shared" si="36"/>
        <v>0.3599926</v>
      </c>
      <c r="AD73" s="2">
        <f t="shared" si="37"/>
        <v>10</v>
      </c>
      <c r="AE73" s="2">
        <f t="shared" si="38"/>
        <v>14</v>
      </c>
      <c r="AF73" s="2">
        <f t="shared" si="39"/>
        <v>13</v>
      </c>
      <c r="AG73" s="2">
        <f t="shared" si="40"/>
        <v>11</v>
      </c>
      <c r="AH73" s="2">
        <f t="shared" si="41"/>
        <v>19</v>
      </c>
      <c r="AI73" s="2">
        <f t="shared" si="42"/>
        <v>13</v>
      </c>
      <c r="AJ73" s="2">
        <f t="shared" si="43"/>
        <v>13</v>
      </c>
      <c r="AK73" s="2">
        <f t="shared" si="44"/>
        <v>8</v>
      </c>
      <c r="AL73" s="2">
        <f t="shared" si="45"/>
        <v>13</v>
      </c>
      <c r="AM73" s="2">
        <f t="shared" si="46"/>
        <v>9</v>
      </c>
      <c r="AN73" s="2">
        <f t="shared" si="47"/>
        <v>12</v>
      </c>
      <c r="AO73" s="2">
        <f t="shared" si="48"/>
        <v>16</v>
      </c>
    </row>
    <row r="74" spans="2:41" ht="11.25">
      <c r="B74" s="2">
        <f t="shared" si="29"/>
        <v>10</v>
      </c>
      <c r="C74" s="1">
        <f ca="1">OFFSET(LOOK!C14,$R$3*30,0)</f>
        <v>40</v>
      </c>
      <c r="D74" s="1">
        <f ca="1">OFFSET(LOOK!D14,$R$3*30,0)</f>
        <v>111</v>
      </c>
      <c r="E74" s="37">
        <f t="shared" si="30"/>
        <v>0.36</v>
      </c>
      <c r="F74" s="8">
        <f t="shared" si="31"/>
        <v>0.372</v>
      </c>
      <c r="G74" s="8"/>
      <c r="I74" s="2">
        <v>10</v>
      </c>
      <c r="J74" s="35">
        <f ca="1">IF(OFFSET(DATA!$A$32,LOOK!$I74+$E$3*120,LOOK!J$64)=0,"",ROUND(OFFSET(DATA!$A$5,LOOK!$I74+$E$3*120,LOOK!J$64)/OFFSET(DATA!$A$32,LOOK!$I74+$E$3*120,LOOK!J$64),3)-ROW()/10000000)</f>
        <v>0.3449926</v>
      </c>
      <c r="K74" s="35">
        <f ca="1">IF(OFFSET(DATA!$A$32,LOOK!$I74+$E$3*120,LOOK!K$64)=0,"",ROUND(OFFSET(DATA!$A$5,LOOK!$I74+$E$3*120,LOOK!K$64)/OFFSET(DATA!$A$32,LOOK!$I74+$E$3*120,LOOK!K$64),3)-ROW()/10000000)</f>
        <v>0.3059926</v>
      </c>
      <c r="L74" s="35">
        <f ca="1">IF(OFFSET(DATA!$A$32,LOOK!$I74+$E$3*120,LOOK!L$64)=0,"",ROUND(OFFSET(DATA!$A$5,LOOK!$I74+$E$3*120,LOOK!L$64)/OFFSET(DATA!$A$32,LOOK!$I74+$E$3*120,LOOK!L$64),3)-ROW()/10000000)</f>
        <v>0.3579926</v>
      </c>
      <c r="M74" s="35">
        <f ca="1">IF(OFFSET(DATA!$A$32,LOOK!$I74+$E$3*120,LOOK!M$64)=0,"",ROUND(OFFSET(DATA!$A$5,LOOK!$I74+$E$3*120,LOOK!M$64)/OFFSET(DATA!$A$32,LOOK!$I74+$E$3*120,LOOK!M$64),3)-ROW()/10000000)</f>
        <v>0.3689926</v>
      </c>
      <c r="N74" s="35">
        <f ca="1">IF(OFFSET(DATA!$A$32,LOOK!$I74+$E$3*120,LOOK!N$64)=0,"",ROUND(OFFSET(DATA!$A$5,LOOK!$I74+$E$3*120,LOOK!N$64)/OFFSET(DATA!$A$32,LOOK!$I74+$E$3*120,LOOK!N$64),3)-ROW()/10000000)</f>
        <v>0.3639926</v>
      </c>
      <c r="O74" s="35">
        <f ca="1">IF(OFFSET(DATA!$A$32,LOOK!$I74+$E$3*120,LOOK!O$64)=0,"",ROUND(OFFSET(DATA!$A$5,LOOK!$I74+$E$3*120,LOOK!O$64)/OFFSET(DATA!$A$32,LOOK!$I74+$E$3*120,LOOK!O$64),3)-ROW()/10000000)</f>
        <v>0.3929926</v>
      </c>
      <c r="P74" s="35">
        <f ca="1">IF(OFFSET(DATA!$A$32,LOOK!$I74+$E$3*120,LOOK!P$64)=0,"",ROUND(OFFSET(DATA!$A$5,LOOK!$I74+$E$3*120,LOOK!P$64)/OFFSET(DATA!$A$32,LOOK!$I74+$E$3*120,LOOK!P$64),3)-ROW()/10000000)</f>
        <v>0.4509926</v>
      </c>
      <c r="Q74" s="35">
        <f ca="1">IF(OFFSET(DATA!$A$32,LOOK!$I74+$E$3*120,LOOK!Q$64)=0,"",ROUND(OFFSET(DATA!$A$5,LOOK!$I74+$E$3*120,LOOK!Q$64)/OFFSET(DATA!$A$32,LOOK!$I74+$E$3*120,LOOK!Q$64),3)-ROW()/10000000)</f>
        <v>0.4709926</v>
      </c>
      <c r="R74" s="35">
        <f ca="1">IF(OFFSET(DATA!$A$32,LOOK!$I74+$E$3*120,LOOK!R$64)=0,"",ROUND(OFFSET(DATA!$A$5,LOOK!$I74+$E$3*120,LOOK!R$64)/OFFSET(DATA!$A$32,LOOK!$I74+$E$3*120,LOOK!R$64),3)-ROW()/10000000)</f>
        <v>0.3539926</v>
      </c>
      <c r="S74" s="35">
        <f ca="1">IF(OFFSET(DATA!$A$32,LOOK!$I74+$E$3*120,LOOK!S$64)=0,"",ROUND(OFFSET(DATA!$A$5,LOOK!$I74+$E$3*120,LOOK!S$64)/OFFSET(DATA!$A$32,LOOK!$I74+$E$3*120,LOOK!S$64),3)-ROW()/10000000)</f>
        <v>0.33699260000000003</v>
      </c>
      <c r="T74" s="35">
        <f ca="1">IF(OFFSET(DATA!$A$32,LOOK!$I74+$E$3*120,LOOK!T$64)=0,"",ROUND(OFFSET(DATA!$A$5,LOOK!$I74+$E$3*120,LOOK!T$64)/OFFSET(DATA!$A$32,LOOK!$I74+$E$3*120,LOOK!T$64),3)-ROW()/10000000)</f>
        <v>0.3469926</v>
      </c>
      <c r="U74" s="35">
        <f ca="1">IF(OFFSET(DATA!$A$32,LOOK!$I74+$E$3*120,LOOK!U$64)=0,"",ROUND(OFFSET(DATA!$A$5,LOOK!$I74+$E$3*120,LOOK!U$64)/OFFSET(DATA!$A$32,LOOK!$I74+$E$3*120,LOOK!U$64),3)-ROW()/10000000)</f>
        <v>0.3599926</v>
      </c>
      <c r="V74" s="33">
        <f ca="1" t="shared" si="32"/>
        <v>0.3709926</v>
      </c>
      <c r="W74" s="10">
        <f t="shared" si="33"/>
        <v>0.5</v>
      </c>
      <c r="Y74" s="61">
        <f ca="1" t="shared" si="34"/>
        <v>0.3599926</v>
      </c>
      <c r="Z74" s="2">
        <f t="shared" si="27"/>
        <v>9</v>
      </c>
      <c r="AA74" s="2">
        <f t="shared" si="35"/>
        <v>18</v>
      </c>
      <c r="AB74" s="8">
        <f ca="1" t="shared" si="36"/>
        <v>0.34399179999999996</v>
      </c>
      <c r="AD74" s="2">
        <f t="shared" si="37"/>
        <v>12</v>
      </c>
      <c r="AE74" s="2">
        <f t="shared" si="38"/>
        <v>12</v>
      </c>
      <c r="AF74" s="2">
        <f t="shared" si="39"/>
        <v>10</v>
      </c>
      <c r="AG74" s="2">
        <f t="shared" si="40"/>
        <v>9</v>
      </c>
      <c r="AH74" s="2">
        <f t="shared" si="41"/>
        <v>9</v>
      </c>
      <c r="AI74" s="2">
        <f t="shared" si="42"/>
        <v>9</v>
      </c>
      <c r="AJ74" s="2">
        <f t="shared" si="43"/>
        <v>9</v>
      </c>
      <c r="AK74" s="2">
        <f t="shared" si="44"/>
        <v>9</v>
      </c>
      <c r="AL74" s="2">
        <f t="shared" si="45"/>
        <v>10</v>
      </c>
      <c r="AM74" s="2">
        <f t="shared" si="46"/>
        <v>11</v>
      </c>
      <c r="AN74" s="2">
        <f t="shared" si="47"/>
        <v>9</v>
      </c>
      <c r="AO74" s="2">
        <f t="shared" si="48"/>
        <v>9</v>
      </c>
    </row>
    <row r="75" spans="2:41" ht="11.25">
      <c r="B75" s="2">
        <f t="shared" si="29"/>
        <v>11</v>
      </c>
      <c r="C75" s="1">
        <f ca="1">OFFSET(LOOK!C15,$R$3*30,0)</f>
        <v>136</v>
      </c>
      <c r="D75" s="1">
        <f ca="1">OFFSET(LOOK!D15,$R$3*30,0)</f>
        <v>257</v>
      </c>
      <c r="E75" s="37">
        <f t="shared" si="30"/>
        <v>0.529</v>
      </c>
      <c r="F75" s="8">
        <f t="shared" si="31"/>
        <v>0.372</v>
      </c>
      <c r="G75" s="8"/>
      <c r="I75" s="2">
        <v>11</v>
      </c>
      <c r="J75" s="35">
        <f ca="1">IF(OFFSET(DATA!$A$32,LOOK!$I75+$E$3*120,LOOK!J$64)=0,"",ROUND(OFFSET(DATA!$A$5,LOOK!$I75+$E$3*120,LOOK!J$64)/OFFSET(DATA!$A$32,LOOK!$I75+$E$3*120,LOOK!J$64),3)-ROW()/10000000)</f>
        <v>0.4559925</v>
      </c>
      <c r="K75" s="35">
        <f ca="1">IF(OFFSET(DATA!$A$32,LOOK!$I75+$E$3*120,LOOK!K$64)=0,"",ROUND(OFFSET(DATA!$A$5,LOOK!$I75+$E$3*120,LOOK!K$64)/OFFSET(DATA!$A$32,LOOK!$I75+$E$3*120,LOOK!K$64),3)-ROW()/10000000)</f>
        <v>0.4399925</v>
      </c>
      <c r="L75" s="35">
        <f ca="1">IF(OFFSET(DATA!$A$32,LOOK!$I75+$E$3*120,LOOK!L$64)=0,"",ROUND(OFFSET(DATA!$A$5,LOOK!$I75+$E$3*120,LOOK!L$64)/OFFSET(DATA!$A$32,LOOK!$I75+$E$3*120,LOOK!L$64),3)-ROW()/10000000)</f>
        <v>0.46699250000000003</v>
      </c>
      <c r="M75" s="35">
        <f ca="1">IF(OFFSET(DATA!$A$32,LOOK!$I75+$E$3*120,LOOK!M$64)=0,"",ROUND(OFFSET(DATA!$A$5,LOOK!$I75+$E$3*120,LOOK!M$64)/OFFSET(DATA!$A$32,LOOK!$I75+$E$3*120,LOOK!M$64),3)-ROW()/10000000)</f>
        <v>0.4489925</v>
      </c>
      <c r="N75" s="35">
        <f ca="1">IF(OFFSET(DATA!$A$32,LOOK!$I75+$E$3*120,LOOK!N$64)=0,"",ROUND(OFFSET(DATA!$A$5,LOOK!$I75+$E$3*120,LOOK!N$64)/OFFSET(DATA!$A$32,LOOK!$I75+$E$3*120,LOOK!N$64),3)-ROW()/10000000)</f>
        <v>0.4289925</v>
      </c>
      <c r="O75" s="35">
        <f ca="1">IF(OFFSET(DATA!$A$32,LOOK!$I75+$E$3*120,LOOK!O$64)=0,"",ROUND(OFFSET(DATA!$A$5,LOOK!$I75+$E$3*120,LOOK!O$64)/OFFSET(DATA!$A$32,LOOK!$I75+$E$3*120,LOOK!O$64),3)-ROW()/10000000)</f>
        <v>0.4549925</v>
      </c>
      <c r="P75" s="35">
        <f ca="1">IF(OFFSET(DATA!$A$32,LOOK!$I75+$E$3*120,LOOK!P$64)=0,"",ROUND(OFFSET(DATA!$A$5,LOOK!$I75+$E$3*120,LOOK!P$64)/OFFSET(DATA!$A$32,LOOK!$I75+$E$3*120,LOOK!P$64),3)-ROW()/10000000)</f>
        <v>0.4959925</v>
      </c>
      <c r="Q75" s="35">
        <f ca="1">IF(OFFSET(DATA!$A$32,LOOK!$I75+$E$3*120,LOOK!Q$64)=0,"",ROUND(OFFSET(DATA!$A$5,LOOK!$I75+$E$3*120,LOOK!Q$64)/OFFSET(DATA!$A$32,LOOK!$I75+$E$3*120,LOOK!Q$64),3)-ROW()/10000000)</f>
        <v>0.4899925</v>
      </c>
      <c r="R75" s="35">
        <f ca="1">IF(OFFSET(DATA!$A$32,LOOK!$I75+$E$3*120,LOOK!R$64)=0,"",ROUND(OFFSET(DATA!$A$5,LOOK!$I75+$E$3*120,LOOK!R$64)/OFFSET(DATA!$A$32,LOOK!$I75+$E$3*120,LOOK!R$64),3)-ROW()/10000000)</f>
        <v>0.5239925</v>
      </c>
      <c r="S75" s="35">
        <f ca="1">IF(OFFSET(DATA!$A$32,LOOK!$I75+$E$3*120,LOOK!S$64)=0,"",ROUND(OFFSET(DATA!$A$5,LOOK!$I75+$E$3*120,LOOK!S$64)/OFFSET(DATA!$A$32,LOOK!$I75+$E$3*120,LOOK!S$64),3)-ROW()/10000000)</f>
        <v>0.4369925</v>
      </c>
      <c r="T75" s="35">
        <f ca="1">IF(OFFSET(DATA!$A$32,LOOK!$I75+$E$3*120,LOOK!T$64)=0,"",ROUND(OFFSET(DATA!$A$5,LOOK!$I75+$E$3*120,LOOK!T$64)/OFFSET(DATA!$A$32,LOOK!$I75+$E$3*120,LOOK!T$64),3)-ROW()/10000000)</f>
        <v>0.4939925</v>
      </c>
      <c r="U75" s="35">
        <f ca="1">IF(OFFSET(DATA!$A$32,LOOK!$I75+$E$3*120,LOOK!U$64)=0,"",ROUND(OFFSET(DATA!$A$5,LOOK!$I75+$E$3*120,LOOK!U$64)/OFFSET(DATA!$A$32,LOOK!$I75+$E$3*120,LOOK!U$64),3)-ROW()/10000000)</f>
        <v>0.5289925</v>
      </c>
      <c r="V75" s="33">
        <f ca="1" t="shared" si="32"/>
        <v>0.4719925</v>
      </c>
      <c r="W75" s="10">
        <f t="shared" si="33"/>
        <v>0.5</v>
      </c>
      <c r="Y75" s="61">
        <f ca="1" t="shared" si="34"/>
        <v>0.5289925</v>
      </c>
      <c r="Z75" s="2">
        <f t="shared" si="27"/>
        <v>3</v>
      </c>
      <c r="AA75" s="2">
        <f t="shared" si="35"/>
        <v>15</v>
      </c>
      <c r="AB75" s="8">
        <f ca="1" t="shared" si="36"/>
        <v>0.3319921</v>
      </c>
      <c r="AD75" s="2">
        <f t="shared" si="37"/>
        <v>5</v>
      </c>
      <c r="AE75" s="2">
        <f t="shared" si="38"/>
        <v>6</v>
      </c>
      <c r="AF75" s="2">
        <f t="shared" si="39"/>
        <v>5</v>
      </c>
      <c r="AG75" s="2">
        <f t="shared" si="40"/>
        <v>7</v>
      </c>
      <c r="AH75" s="2">
        <f t="shared" si="41"/>
        <v>6</v>
      </c>
      <c r="AI75" s="2">
        <f t="shared" si="42"/>
        <v>6</v>
      </c>
      <c r="AJ75" s="2">
        <f t="shared" si="43"/>
        <v>6</v>
      </c>
      <c r="AK75" s="2">
        <f t="shared" si="44"/>
        <v>7</v>
      </c>
      <c r="AL75" s="2">
        <f t="shared" si="45"/>
        <v>4</v>
      </c>
      <c r="AM75" s="2">
        <f t="shared" si="46"/>
        <v>7</v>
      </c>
      <c r="AN75" s="2">
        <f t="shared" si="47"/>
        <v>6</v>
      </c>
      <c r="AO75" s="2">
        <f t="shared" si="48"/>
        <v>3</v>
      </c>
    </row>
    <row r="76" spans="2:41" ht="11.25">
      <c r="B76" s="2">
        <f t="shared" si="29"/>
        <v>12</v>
      </c>
      <c r="C76" s="1">
        <f ca="1">OFFSET(LOOK!C16,$R$3*30,0)</f>
        <v>228</v>
      </c>
      <c r="D76" s="1">
        <f ca="1">OFFSET(LOOK!D16,$R$3*30,0)</f>
        <v>504</v>
      </c>
      <c r="E76" s="37">
        <f t="shared" si="30"/>
        <v>0.452</v>
      </c>
      <c r="F76" s="8">
        <f t="shared" si="31"/>
        <v>0.372</v>
      </c>
      <c r="G76" s="8"/>
      <c r="I76" s="2">
        <v>12</v>
      </c>
      <c r="J76" s="35">
        <f ca="1">IF(OFFSET(DATA!$A$32,LOOK!$I76+$E$3*120,LOOK!J$64)=0,"",ROUND(OFFSET(DATA!$A$5,LOOK!$I76+$E$3*120,LOOK!J$64)/OFFSET(DATA!$A$32,LOOK!$I76+$E$3*120,LOOK!J$64),3)-ROW()/10000000)</f>
        <v>0.3529924</v>
      </c>
      <c r="K76" s="35">
        <f ca="1">IF(OFFSET(DATA!$A$32,LOOK!$I76+$E$3*120,LOOK!K$64)=0,"",ROUND(OFFSET(DATA!$A$5,LOOK!$I76+$E$3*120,LOOK!K$64)/OFFSET(DATA!$A$32,LOOK!$I76+$E$3*120,LOOK!K$64),3)-ROW()/10000000)</f>
        <v>0.3449924</v>
      </c>
      <c r="L76" s="35">
        <f ca="1">IF(OFFSET(DATA!$A$32,LOOK!$I76+$E$3*120,LOOK!L$64)=0,"",ROUND(OFFSET(DATA!$A$5,LOOK!$I76+$E$3*120,LOOK!L$64)/OFFSET(DATA!$A$32,LOOK!$I76+$E$3*120,LOOK!L$64),3)-ROW()/10000000)</f>
        <v>0.3599924</v>
      </c>
      <c r="M76" s="35">
        <f ca="1">IF(OFFSET(DATA!$A$32,LOOK!$I76+$E$3*120,LOOK!M$64)=0,"",ROUND(OFFSET(DATA!$A$5,LOOK!$I76+$E$3*120,LOOK!M$64)/OFFSET(DATA!$A$32,LOOK!$I76+$E$3*120,LOOK!M$64),3)-ROW()/10000000)</f>
        <v>0.40399240000000003</v>
      </c>
      <c r="N76" s="35">
        <f ca="1">IF(OFFSET(DATA!$A$32,LOOK!$I76+$E$3*120,LOOK!N$64)=0,"",ROUND(OFFSET(DATA!$A$5,LOOK!$I76+$E$3*120,LOOK!N$64)/OFFSET(DATA!$A$32,LOOK!$I76+$E$3*120,LOOK!N$64),3)-ROW()/10000000)</f>
        <v>0.3839924</v>
      </c>
      <c r="O76" s="35">
        <f ca="1">IF(OFFSET(DATA!$A$32,LOOK!$I76+$E$3*120,LOOK!O$64)=0,"",ROUND(OFFSET(DATA!$A$5,LOOK!$I76+$E$3*120,LOOK!O$64)/OFFSET(DATA!$A$32,LOOK!$I76+$E$3*120,LOOK!O$64),3)-ROW()/10000000)</f>
        <v>0.4079924</v>
      </c>
      <c r="P76" s="35">
        <f ca="1">IF(OFFSET(DATA!$A$32,LOOK!$I76+$E$3*120,LOOK!P$64)=0,"",ROUND(OFFSET(DATA!$A$5,LOOK!$I76+$E$3*120,LOOK!P$64)/OFFSET(DATA!$A$32,LOOK!$I76+$E$3*120,LOOK!P$64),3)-ROW()/10000000)</f>
        <v>0.46499240000000003</v>
      </c>
      <c r="Q76" s="35">
        <f ca="1">IF(OFFSET(DATA!$A$32,LOOK!$I76+$E$3*120,LOOK!Q$64)=0,"",ROUND(OFFSET(DATA!$A$5,LOOK!$I76+$E$3*120,LOOK!Q$64)/OFFSET(DATA!$A$32,LOOK!$I76+$E$3*120,LOOK!Q$64),3)-ROW()/10000000)</f>
        <v>0.5019924</v>
      </c>
      <c r="R76" s="35">
        <f ca="1">IF(OFFSET(DATA!$A$32,LOOK!$I76+$E$3*120,LOOK!R$64)=0,"",ROUND(OFFSET(DATA!$A$5,LOOK!$I76+$E$3*120,LOOK!R$64)/OFFSET(DATA!$A$32,LOOK!$I76+$E$3*120,LOOK!R$64),3)-ROW()/10000000)</f>
        <v>0.4689924</v>
      </c>
      <c r="S76" s="35">
        <f ca="1">IF(OFFSET(DATA!$A$32,LOOK!$I76+$E$3*120,LOOK!S$64)=0,"",ROUND(OFFSET(DATA!$A$5,LOOK!$I76+$E$3*120,LOOK!S$64)/OFFSET(DATA!$A$32,LOOK!$I76+$E$3*120,LOOK!S$64),3)-ROW()/10000000)</f>
        <v>0.4839924</v>
      </c>
      <c r="T76" s="35">
        <f ca="1">IF(OFFSET(DATA!$A$32,LOOK!$I76+$E$3*120,LOOK!T$64)=0,"",ROUND(OFFSET(DATA!$A$5,LOOK!$I76+$E$3*120,LOOK!T$64)/OFFSET(DATA!$A$32,LOOK!$I76+$E$3*120,LOOK!T$64),3)-ROW()/10000000)</f>
        <v>0.4989924</v>
      </c>
      <c r="U76" s="35">
        <f ca="1">IF(OFFSET(DATA!$A$32,LOOK!$I76+$E$3*120,LOOK!U$64)=0,"",ROUND(OFFSET(DATA!$A$5,LOOK!$I76+$E$3*120,LOOK!U$64)/OFFSET(DATA!$A$32,LOOK!$I76+$E$3*120,LOOK!U$64),3)-ROW()/10000000)</f>
        <v>0.4519924</v>
      </c>
      <c r="V76" s="33">
        <f ca="1" t="shared" si="32"/>
        <v>0.4269924</v>
      </c>
      <c r="W76" s="10">
        <f t="shared" si="33"/>
        <v>0.5</v>
      </c>
      <c r="Y76" s="61">
        <f ca="1" t="shared" si="34"/>
        <v>0.4519924</v>
      </c>
      <c r="Z76" s="2">
        <f t="shared" si="27"/>
        <v>5</v>
      </c>
      <c r="AA76" s="2">
        <f t="shared" si="35"/>
        <v>24</v>
      </c>
      <c r="AB76" s="8">
        <f ca="1" t="shared" si="36"/>
        <v>0.2889912</v>
      </c>
      <c r="AD76" s="2">
        <f t="shared" si="37"/>
        <v>11</v>
      </c>
      <c r="AE76" s="2">
        <f t="shared" si="38"/>
        <v>8</v>
      </c>
      <c r="AF76" s="2">
        <f t="shared" si="39"/>
        <v>9</v>
      </c>
      <c r="AG76" s="2">
        <f t="shared" si="40"/>
        <v>8</v>
      </c>
      <c r="AH76" s="2">
        <f t="shared" si="41"/>
        <v>8</v>
      </c>
      <c r="AI76" s="2">
        <f t="shared" si="42"/>
        <v>7</v>
      </c>
      <c r="AJ76" s="2">
        <f t="shared" si="43"/>
        <v>7</v>
      </c>
      <c r="AK76" s="2">
        <f t="shared" si="44"/>
        <v>6</v>
      </c>
      <c r="AL76" s="2">
        <f t="shared" si="45"/>
        <v>7</v>
      </c>
      <c r="AM76" s="2">
        <f t="shared" si="46"/>
        <v>5</v>
      </c>
      <c r="AN76" s="2">
        <f t="shared" si="47"/>
        <v>5</v>
      </c>
      <c r="AO76" s="2">
        <f t="shared" si="48"/>
        <v>5</v>
      </c>
    </row>
    <row r="77" spans="2:41" ht="11.25">
      <c r="B77" s="2">
        <f t="shared" si="29"/>
        <v>13</v>
      </c>
      <c r="C77" s="1">
        <f ca="1">OFFSET(LOOK!C17,$R$3*30,0)</f>
        <v>18</v>
      </c>
      <c r="D77" s="1">
        <f ca="1">OFFSET(LOOK!D17,$R$3*30,0)</f>
        <v>68</v>
      </c>
      <c r="E77" s="37">
        <f t="shared" si="30"/>
        <v>0.265</v>
      </c>
      <c r="F77" s="8">
        <f t="shared" si="31"/>
        <v>0.372</v>
      </c>
      <c r="G77" s="8"/>
      <c r="I77" s="2">
        <v>13</v>
      </c>
      <c r="J77" s="35">
        <f ca="1">IF(OFFSET(DATA!$A$32,LOOK!$I77+$E$3*120,LOOK!J$64)=0,"",ROUND(OFFSET(DATA!$A$5,LOOK!$I77+$E$3*120,LOOK!J$64)/OFFSET(DATA!$A$32,LOOK!$I77+$E$3*120,LOOK!J$64),3)-ROW()/10000000)</f>
        <v>0.1979923</v>
      </c>
      <c r="K77" s="35">
        <f ca="1">IF(OFFSET(DATA!$A$32,LOOK!$I77+$E$3*120,LOOK!K$64)=0,"",ROUND(OFFSET(DATA!$A$5,LOOK!$I77+$E$3*120,LOOK!K$64)/OFFSET(DATA!$A$32,LOOK!$I77+$E$3*120,LOOK!K$64),3)-ROW()/10000000)</f>
        <v>0.2349923</v>
      </c>
      <c r="L77" s="35">
        <f ca="1">IF(OFFSET(DATA!$A$32,LOOK!$I77+$E$3*120,LOOK!L$64)=0,"",ROUND(OFFSET(DATA!$A$5,LOOK!$I77+$E$3*120,LOOK!L$64)/OFFSET(DATA!$A$32,LOOK!$I77+$E$3*120,LOOK!L$64),3)-ROW()/10000000)</f>
        <v>0.2529923</v>
      </c>
      <c r="M77" s="35">
        <f ca="1">IF(OFFSET(DATA!$A$32,LOOK!$I77+$E$3*120,LOOK!M$64)=0,"",ROUND(OFFSET(DATA!$A$5,LOOK!$I77+$E$3*120,LOOK!M$64)/OFFSET(DATA!$A$32,LOOK!$I77+$E$3*120,LOOK!M$64),3)-ROW()/10000000)</f>
        <v>0.1919923</v>
      </c>
      <c r="N77" s="35">
        <f ca="1">IF(OFFSET(DATA!$A$32,LOOK!$I77+$E$3*120,LOOK!N$64)=0,"",ROUND(OFFSET(DATA!$A$5,LOOK!$I77+$E$3*120,LOOK!N$64)/OFFSET(DATA!$A$32,LOOK!$I77+$E$3*120,LOOK!N$64),3)-ROW()/10000000)</f>
        <v>0.2789923</v>
      </c>
      <c r="O77" s="35">
        <f ca="1">IF(OFFSET(DATA!$A$32,LOOK!$I77+$E$3*120,LOOK!O$64)=0,"",ROUND(OFFSET(DATA!$A$5,LOOK!$I77+$E$3*120,LOOK!O$64)/OFFSET(DATA!$A$32,LOOK!$I77+$E$3*120,LOOK!O$64),3)-ROW()/10000000)</f>
        <v>0.2469923</v>
      </c>
      <c r="P77" s="35">
        <f ca="1">IF(OFFSET(DATA!$A$32,LOOK!$I77+$E$3*120,LOOK!P$64)=0,"",ROUND(OFFSET(DATA!$A$5,LOOK!$I77+$E$3*120,LOOK!P$64)/OFFSET(DATA!$A$32,LOOK!$I77+$E$3*120,LOOK!P$64),3)-ROW()/10000000)</f>
        <v>0.2799923</v>
      </c>
      <c r="Q77" s="35">
        <f ca="1">IF(OFFSET(DATA!$A$32,LOOK!$I77+$E$3*120,LOOK!Q$64)=0,"",ROUND(OFFSET(DATA!$A$5,LOOK!$I77+$E$3*120,LOOK!Q$64)/OFFSET(DATA!$A$32,LOOK!$I77+$E$3*120,LOOK!Q$64),3)-ROW()/10000000)</f>
        <v>0.2109923</v>
      </c>
      <c r="R77" s="35">
        <f ca="1">IF(OFFSET(DATA!$A$32,LOOK!$I77+$E$3*120,LOOK!R$64)=0,"",ROUND(OFFSET(DATA!$A$5,LOOK!$I77+$E$3*120,LOOK!R$64)/OFFSET(DATA!$A$32,LOOK!$I77+$E$3*120,LOOK!R$64),3)-ROW()/10000000)</f>
        <v>0.1689923</v>
      </c>
      <c r="S77" s="35">
        <f ca="1">IF(OFFSET(DATA!$A$32,LOOK!$I77+$E$3*120,LOOK!S$64)=0,"",ROUND(OFFSET(DATA!$A$5,LOOK!$I77+$E$3*120,LOOK!S$64)/OFFSET(DATA!$A$32,LOOK!$I77+$E$3*120,LOOK!S$64),3)-ROW()/10000000)</f>
        <v>0.1509923</v>
      </c>
      <c r="T77" s="35">
        <f ca="1">IF(OFFSET(DATA!$A$32,LOOK!$I77+$E$3*120,LOOK!T$64)=0,"",ROUND(OFFSET(DATA!$A$5,LOOK!$I77+$E$3*120,LOOK!T$64)/OFFSET(DATA!$A$32,LOOK!$I77+$E$3*120,LOOK!T$64),3)-ROW()/10000000)</f>
        <v>0.2319923</v>
      </c>
      <c r="U77" s="35">
        <f ca="1">IF(OFFSET(DATA!$A$32,LOOK!$I77+$E$3*120,LOOK!U$64)=0,"",ROUND(OFFSET(DATA!$A$5,LOOK!$I77+$E$3*120,LOOK!U$64)/OFFSET(DATA!$A$32,LOOK!$I77+$E$3*120,LOOK!U$64),3)-ROW()/10000000)</f>
        <v>0.2649923</v>
      </c>
      <c r="V77" s="33">
        <f ca="1" t="shared" si="32"/>
        <v>0.2259923</v>
      </c>
      <c r="W77" s="10">
        <f t="shared" si="33"/>
        <v>0.5</v>
      </c>
      <c r="Y77" s="61">
        <f ca="1" t="shared" si="34"/>
        <v>0.2649923</v>
      </c>
      <c r="Z77" s="2">
        <f t="shared" si="27"/>
        <v>15</v>
      </c>
      <c r="AA77" s="2">
        <f t="shared" si="35"/>
        <v>19</v>
      </c>
      <c r="AB77" s="8">
        <f ca="1" t="shared" si="36"/>
        <v>0.2779917</v>
      </c>
      <c r="AD77" s="2">
        <f t="shared" si="37"/>
        <v>21</v>
      </c>
      <c r="AE77" s="2">
        <f t="shared" si="38"/>
        <v>19</v>
      </c>
      <c r="AF77" s="2">
        <f t="shared" si="39"/>
        <v>17</v>
      </c>
      <c r="AG77" s="2">
        <f t="shared" si="40"/>
        <v>21</v>
      </c>
      <c r="AH77" s="2">
        <f t="shared" si="41"/>
        <v>14</v>
      </c>
      <c r="AI77" s="2">
        <f t="shared" si="42"/>
        <v>15</v>
      </c>
      <c r="AJ77" s="2">
        <f t="shared" si="43"/>
        <v>15</v>
      </c>
      <c r="AK77" s="2">
        <f t="shared" si="44"/>
        <v>19</v>
      </c>
      <c r="AL77" s="2">
        <f t="shared" si="45"/>
        <v>19</v>
      </c>
      <c r="AM77" s="2">
        <f t="shared" si="46"/>
        <v>19</v>
      </c>
      <c r="AN77" s="2">
        <f t="shared" si="47"/>
        <v>17</v>
      </c>
      <c r="AO77" s="2">
        <f t="shared" si="48"/>
        <v>15</v>
      </c>
    </row>
    <row r="78" spans="2:41" ht="11.25">
      <c r="B78" s="2">
        <f t="shared" si="29"/>
        <v>14</v>
      </c>
      <c r="C78" s="1">
        <f ca="1">OFFSET(LOOK!C18,$R$3*30,0)</f>
        <v>78</v>
      </c>
      <c r="D78" s="1">
        <f ca="1">OFFSET(LOOK!D18,$R$3*30,0)</f>
        <v>173</v>
      </c>
      <c r="E78" s="37">
        <f t="shared" si="30"/>
        <v>0.451</v>
      </c>
      <c r="F78" s="8">
        <f t="shared" si="31"/>
        <v>0.372</v>
      </c>
      <c r="G78" s="8"/>
      <c r="I78" s="2">
        <v>14</v>
      </c>
      <c r="J78" s="35">
        <f ca="1">IF(OFFSET(DATA!$A$32,LOOK!$I78+$E$3*120,LOOK!J$64)=0,"",ROUND(OFFSET(DATA!$A$5,LOOK!$I78+$E$3*120,LOOK!J$64)/OFFSET(DATA!$A$32,LOOK!$I78+$E$3*120,LOOK!J$64),3)-ROW()/10000000)</f>
        <v>0.4559922</v>
      </c>
      <c r="K78" s="35">
        <f ca="1">IF(OFFSET(DATA!$A$32,LOOK!$I78+$E$3*120,LOOK!K$64)=0,"",ROUND(OFFSET(DATA!$A$5,LOOK!$I78+$E$3*120,LOOK!K$64)/OFFSET(DATA!$A$32,LOOK!$I78+$E$3*120,LOOK!K$64),3)-ROW()/10000000)</f>
        <v>0.4999922</v>
      </c>
      <c r="L78" s="35">
        <f ca="1">IF(OFFSET(DATA!$A$32,LOOK!$I78+$E$3*120,LOOK!L$64)=0,"",ROUND(OFFSET(DATA!$A$5,LOOK!$I78+$E$3*120,LOOK!L$64)/OFFSET(DATA!$A$32,LOOK!$I78+$E$3*120,LOOK!L$64),3)-ROW()/10000000)</f>
        <v>0.4659922</v>
      </c>
      <c r="M78" s="35">
        <f ca="1">IF(OFFSET(DATA!$A$32,LOOK!$I78+$E$3*120,LOOK!M$64)=0,"",ROUND(OFFSET(DATA!$A$5,LOOK!$I78+$E$3*120,LOOK!M$64)/OFFSET(DATA!$A$32,LOOK!$I78+$E$3*120,LOOK!M$64),3)-ROW()/10000000)</f>
        <v>0.4609922</v>
      </c>
      <c r="N78" s="35">
        <f ca="1">IF(OFFSET(DATA!$A$32,LOOK!$I78+$E$3*120,LOOK!N$64)=0,"",ROUND(OFFSET(DATA!$A$5,LOOK!$I78+$E$3*120,LOOK!N$64)/OFFSET(DATA!$A$32,LOOK!$I78+$E$3*120,LOOK!N$64),3)-ROW()/10000000)</f>
        <v>0.4969922</v>
      </c>
      <c r="O78" s="35">
        <f ca="1">IF(OFFSET(DATA!$A$32,LOOK!$I78+$E$3*120,LOOK!O$64)=0,"",ROUND(OFFSET(DATA!$A$5,LOOK!$I78+$E$3*120,LOOK!O$64)/OFFSET(DATA!$A$32,LOOK!$I78+$E$3*120,LOOK!O$64),3)-ROW()/10000000)</f>
        <v>0.5239922</v>
      </c>
      <c r="P78" s="35">
        <f ca="1">IF(OFFSET(DATA!$A$32,LOOK!$I78+$E$3*120,LOOK!P$64)=0,"",ROUND(OFFSET(DATA!$A$5,LOOK!$I78+$E$3*120,LOOK!P$64)/OFFSET(DATA!$A$32,LOOK!$I78+$E$3*120,LOOK!P$64),3)-ROW()/10000000)</f>
        <v>0.5269922</v>
      </c>
      <c r="Q78" s="35">
        <f ca="1">IF(OFFSET(DATA!$A$32,LOOK!$I78+$E$3*120,LOOK!Q$64)=0,"",ROUND(OFFSET(DATA!$A$5,LOOK!$I78+$E$3*120,LOOK!Q$64)/OFFSET(DATA!$A$32,LOOK!$I78+$E$3*120,LOOK!Q$64),3)-ROW()/10000000)</f>
        <v>0.5699922</v>
      </c>
      <c r="R78" s="35">
        <f ca="1">IF(OFFSET(DATA!$A$32,LOOK!$I78+$E$3*120,LOOK!R$64)=0,"",ROUND(OFFSET(DATA!$A$5,LOOK!$I78+$E$3*120,LOOK!R$64)/OFFSET(DATA!$A$32,LOOK!$I78+$E$3*120,LOOK!R$64),3)-ROW()/10000000)</f>
        <v>0.4899922</v>
      </c>
      <c r="S78" s="35">
        <f ca="1">IF(OFFSET(DATA!$A$32,LOOK!$I78+$E$3*120,LOOK!S$64)=0,"",ROUND(OFFSET(DATA!$A$5,LOOK!$I78+$E$3*120,LOOK!S$64)/OFFSET(DATA!$A$32,LOOK!$I78+$E$3*120,LOOK!S$64),3)-ROW()/10000000)</f>
        <v>0.4379922</v>
      </c>
      <c r="T78" s="35">
        <f ca="1">IF(OFFSET(DATA!$A$32,LOOK!$I78+$E$3*120,LOOK!T$64)=0,"",ROUND(OFFSET(DATA!$A$5,LOOK!$I78+$E$3*120,LOOK!T$64)/OFFSET(DATA!$A$32,LOOK!$I78+$E$3*120,LOOK!T$64),3)-ROW()/10000000)</f>
        <v>0.5419922</v>
      </c>
      <c r="U78" s="35">
        <f ca="1">IF(OFFSET(DATA!$A$32,LOOK!$I78+$E$3*120,LOOK!U$64)=0,"",ROUND(OFFSET(DATA!$A$5,LOOK!$I78+$E$3*120,LOOK!U$64)/OFFSET(DATA!$A$32,LOOK!$I78+$E$3*120,LOOK!U$64),3)-ROW()/10000000)</f>
        <v>0.4509922</v>
      </c>
      <c r="V78" s="33">
        <f ca="1" t="shared" si="32"/>
        <v>0.4929922</v>
      </c>
      <c r="W78" s="10">
        <f t="shared" si="33"/>
        <v>0.5</v>
      </c>
      <c r="Y78" s="61">
        <f ca="1" t="shared" si="34"/>
        <v>0.4509922</v>
      </c>
      <c r="Z78" s="2">
        <f t="shared" si="27"/>
        <v>6</v>
      </c>
      <c r="AA78" s="2">
        <f t="shared" si="35"/>
        <v>8</v>
      </c>
      <c r="AB78" s="8">
        <f ca="1" t="shared" si="36"/>
        <v>0.26699280000000003</v>
      </c>
      <c r="AD78" s="2">
        <f t="shared" si="37"/>
        <v>6</v>
      </c>
      <c r="AE78" s="2">
        <f t="shared" si="38"/>
        <v>5</v>
      </c>
      <c r="AF78" s="2">
        <f t="shared" si="39"/>
        <v>6</v>
      </c>
      <c r="AG78" s="2">
        <f t="shared" si="40"/>
        <v>6</v>
      </c>
      <c r="AH78" s="2">
        <f t="shared" si="41"/>
        <v>5</v>
      </c>
      <c r="AI78" s="2">
        <f t="shared" si="42"/>
        <v>4</v>
      </c>
      <c r="AJ78" s="2">
        <f t="shared" si="43"/>
        <v>4</v>
      </c>
      <c r="AK78" s="2">
        <f t="shared" si="44"/>
        <v>4</v>
      </c>
      <c r="AL78" s="2">
        <f t="shared" si="45"/>
        <v>6</v>
      </c>
      <c r="AM78" s="2">
        <f t="shared" si="46"/>
        <v>6</v>
      </c>
      <c r="AN78" s="2">
        <f t="shared" si="47"/>
        <v>2</v>
      </c>
      <c r="AO78" s="2">
        <f t="shared" si="48"/>
        <v>6</v>
      </c>
    </row>
    <row r="79" spans="2:41" ht="11.25">
      <c r="B79" s="2">
        <f t="shared" si="29"/>
        <v>15</v>
      </c>
      <c r="C79" s="1">
        <f ca="1">OFFSET(LOOK!C19,$R$3*30,0)</f>
        <v>83</v>
      </c>
      <c r="D79" s="1">
        <f ca="1">OFFSET(LOOK!D19,$R$3*30,0)</f>
        <v>250</v>
      </c>
      <c r="E79" s="37">
        <f t="shared" si="30"/>
        <v>0.332</v>
      </c>
      <c r="F79" s="8">
        <f t="shared" si="31"/>
        <v>0.372</v>
      </c>
      <c r="G79" s="8"/>
      <c r="I79" s="2">
        <v>15</v>
      </c>
      <c r="J79" s="35">
        <f ca="1">IF(OFFSET(DATA!$A$32,LOOK!$I79+$E$3*120,LOOK!J$64)=0,"",ROUND(OFFSET(DATA!$A$5,LOOK!$I79+$E$3*120,LOOK!J$64)/OFFSET(DATA!$A$32,LOOK!$I79+$E$3*120,LOOK!J$64),3)-ROW()/10000000)</f>
        <v>0.4389921</v>
      </c>
      <c r="K79" s="35">
        <f ca="1">IF(OFFSET(DATA!$A$32,LOOK!$I79+$E$3*120,LOOK!K$64)=0,"",ROUND(OFFSET(DATA!$A$5,LOOK!$I79+$E$3*120,LOOK!K$64)/OFFSET(DATA!$A$32,LOOK!$I79+$E$3*120,LOOK!K$64),3)-ROW()/10000000)</f>
        <v>0.4139921</v>
      </c>
      <c r="L79" s="35">
        <f ca="1">IF(OFFSET(DATA!$A$32,LOOK!$I79+$E$3*120,LOOK!L$64)=0,"",ROUND(OFFSET(DATA!$A$5,LOOK!$I79+$E$3*120,LOOK!L$64)/OFFSET(DATA!$A$32,LOOK!$I79+$E$3*120,LOOK!L$64),3)-ROW()/10000000)</f>
        <v>0.46899209999999997</v>
      </c>
      <c r="M79" s="35">
        <f ca="1">IF(OFFSET(DATA!$A$32,LOOK!$I79+$E$3*120,LOOK!M$64)=0,"",ROUND(OFFSET(DATA!$A$5,LOOK!$I79+$E$3*120,LOOK!M$64)/OFFSET(DATA!$A$32,LOOK!$I79+$E$3*120,LOOK!M$64),3)-ROW()/10000000)</f>
        <v>0.4959921</v>
      </c>
      <c r="N79" s="35">
        <f ca="1">IF(OFFSET(DATA!$A$32,LOOK!$I79+$E$3*120,LOOK!N$64)=0,"",ROUND(OFFSET(DATA!$A$5,LOOK!$I79+$E$3*120,LOOK!N$64)/OFFSET(DATA!$A$32,LOOK!$I79+$E$3*120,LOOK!N$64),3)-ROW()/10000000)</f>
        <v>0.4169921</v>
      </c>
      <c r="O79" s="35">
        <f ca="1">IF(OFFSET(DATA!$A$32,LOOK!$I79+$E$3*120,LOOK!O$64)=0,"",ROUND(OFFSET(DATA!$A$5,LOOK!$I79+$E$3*120,LOOK!O$64)/OFFSET(DATA!$A$32,LOOK!$I79+$E$3*120,LOOK!O$64),3)-ROW()/10000000)</f>
        <v>0.40699209999999997</v>
      </c>
      <c r="P79" s="35">
        <f ca="1">IF(OFFSET(DATA!$A$32,LOOK!$I79+$E$3*120,LOOK!P$64)=0,"",ROUND(OFFSET(DATA!$A$5,LOOK!$I79+$E$3*120,LOOK!P$64)/OFFSET(DATA!$A$32,LOOK!$I79+$E$3*120,LOOK!P$64),3)-ROW()/10000000)</f>
        <v>0.4629921</v>
      </c>
      <c r="Q79" s="35">
        <f ca="1">IF(OFFSET(DATA!$A$32,LOOK!$I79+$E$3*120,LOOK!Q$64)=0,"",ROUND(OFFSET(DATA!$A$5,LOOK!$I79+$E$3*120,LOOK!Q$64)/OFFSET(DATA!$A$32,LOOK!$I79+$E$3*120,LOOK!Q$64),3)-ROW()/10000000)</f>
        <v>0.4059921</v>
      </c>
      <c r="R79" s="35">
        <f ca="1">IF(OFFSET(DATA!$A$32,LOOK!$I79+$E$3*120,LOOK!R$64)=0,"",ROUND(OFFSET(DATA!$A$5,LOOK!$I79+$E$3*120,LOOK!R$64)/OFFSET(DATA!$A$32,LOOK!$I79+$E$3*120,LOOK!R$64),3)-ROW()/10000000)</f>
        <v>0.40999209999999997</v>
      </c>
      <c r="S79" s="35">
        <f ca="1">IF(OFFSET(DATA!$A$32,LOOK!$I79+$E$3*120,LOOK!S$64)=0,"",ROUND(OFFSET(DATA!$A$5,LOOK!$I79+$E$3*120,LOOK!S$64)/OFFSET(DATA!$A$32,LOOK!$I79+$E$3*120,LOOK!S$64),3)-ROW()/10000000)</f>
        <v>0.34499209999999997</v>
      </c>
      <c r="T79" s="35">
        <f ca="1">IF(OFFSET(DATA!$A$32,LOOK!$I79+$E$3*120,LOOK!T$64)=0,"",ROUND(OFFSET(DATA!$A$5,LOOK!$I79+$E$3*120,LOOK!T$64)/OFFSET(DATA!$A$32,LOOK!$I79+$E$3*120,LOOK!T$64),3)-ROW()/10000000)</f>
        <v>0.2789921</v>
      </c>
      <c r="U79" s="35">
        <f ca="1">IF(OFFSET(DATA!$A$32,LOOK!$I79+$E$3*120,LOOK!U$64)=0,"",ROUND(OFFSET(DATA!$A$5,LOOK!$I79+$E$3*120,LOOK!U$64)/OFFSET(DATA!$A$32,LOOK!$I79+$E$3*120,LOOK!U$64),3)-ROW()/10000000)</f>
        <v>0.3319921</v>
      </c>
      <c r="V79" s="33">
        <f ca="1" t="shared" si="32"/>
        <v>0.4059921</v>
      </c>
      <c r="W79" s="10">
        <f t="shared" si="33"/>
        <v>0.5</v>
      </c>
      <c r="Y79" s="61">
        <f ca="1" t="shared" si="34"/>
        <v>0.3319921</v>
      </c>
      <c r="Z79" s="2">
        <f t="shared" si="27"/>
        <v>11</v>
      </c>
      <c r="AA79" s="2">
        <f t="shared" si="35"/>
        <v>13</v>
      </c>
      <c r="AB79" s="8">
        <f ca="1" t="shared" si="36"/>
        <v>0.2649923</v>
      </c>
      <c r="AD79" s="2">
        <f t="shared" si="37"/>
        <v>7</v>
      </c>
      <c r="AE79" s="2">
        <f t="shared" si="38"/>
        <v>7</v>
      </c>
      <c r="AF79" s="2">
        <f t="shared" si="39"/>
        <v>4</v>
      </c>
      <c r="AG79" s="2">
        <f t="shared" si="40"/>
        <v>4</v>
      </c>
      <c r="AH79" s="2">
        <f t="shared" si="41"/>
        <v>7</v>
      </c>
      <c r="AI79" s="2">
        <f t="shared" si="42"/>
        <v>8</v>
      </c>
      <c r="AJ79" s="2">
        <f t="shared" si="43"/>
        <v>8</v>
      </c>
      <c r="AK79" s="2">
        <f t="shared" si="44"/>
        <v>10</v>
      </c>
      <c r="AL79" s="2">
        <f t="shared" si="45"/>
        <v>8</v>
      </c>
      <c r="AM79" s="2">
        <f t="shared" si="46"/>
        <v>10</v>
      </c>
      <c r="AN79" s="2">
        <f t="shared" si="47"/>
        <v>15</v>
      </c>
      <c r="AO79" s="2">
        <f t="shared" si="48"/>
        <v>11</v>
      </c>
    </row>
    <row r="80" spans="2:41" ht="11.25">
      <c r="B80" s="2">
        <f t="shared" si="29"/>
        <v>16</v>
      </c>
      <c r="C80" s="1">
        <f ca="1">OFFSET(LOOK!C20,$R$3*30,0)</f>
        <v>94</v>
      </c>
      <c r="D80" s="1">
        <f ca="1">OFFSET(LOOK!D20,$R$3*30,0)</f>
        <v>178</v>
      </c>
      <c r="E80" s="37">
        <f t="shared" si="30"/>
        <v>0.528</v>
      </c>
      <c r="F80" s="8">
        <f t="shared" si="31"/>
        <v>0.372</v>
      </c>
      <c r="G80" s="8"/>
      <c r="I80" s="2">
        <v>16</v>
      </c>
      <c r="J80" s="35">
        <f ca="1">IF(OFFSET(DATA!$A$32,LOOK!$I80+$E$3*120,LOOK!J$64)=0,"",ROUND(OFFSET(DATA!$A$5,LOOK!$I80+$E$3*120,LOOK!J$64)/OFFSET(DATA!$A$32,LOOK!$I80+$E$3*120,LOOK!J$64),3)-ROW()/10000000)</f>
        <v>0.482992</v>
      </c>
      <c r="K80" s="35">
        <f ca="1">IF(OFFSET(DATA!$A$32,LOOK!$I80+$E$3*120,LOOK!K$64)=0,"",ROUND(OFFSET(DATA!$A$5,LOOK!$I80+$E$3*120,LOOK!K$64)/OFFSET(DATA!$A$32,LOOK!$I80+$E$3*120,LOOK!K$64),3)-ROW()/10000000)</f>
        <v>0.505992</v>
      </c>
      <c r="L80" s="35">
        <f ca="1">IF(OFFSET(DATA!$A$32,LOOK!$I80+$E$3*120,LOOK!L$64)=0,"",ROUND(OFFSET(DATA!$A$5,LOOK!$I80+$E$3*120,LOOK!L$64)/OFFSET(DATA!$A$32,LOOK!$I80+$E$3*120,LOOK!L$64),3)-ROW()/10000000)</f>
        <v>0.535992</v>
      </c>
      <c r="M80" s="35">
        <f ca="1">IF(OFFSET(DATA!$A$32,LOOK!$I80+$E$3*120,LOOK!M$64)=0,"",ROUND(OFFSET(DATA!$A$5,LOOK!$I80+$E$3*120,LOOK!M$64)/OFFSET(DATA!$A$32,LOOK!$I80+$E$3*120,LOOK!M$64),3)-ROW()/10000000)</f>
        <v>0.535992</v>
      </c>
      <c r="N80" s="35">
        <f ca="1">IF(OFFSET(DATA!$A$32,LOOK!$I80+$E$3*120,LOOK!N$64)=0,"",ROUND(OFFSET(DATA!$A$5,LOOK!$I80+$E$3*120,LOOK!N$64)/OFFSET(DATA!$A$32,LOOK!$I80+$E$3*120,LOOK!N$64),3)-ROW()/10000000)</f>
        <v>0.506992</v>
      </c>
      <c r="O80" s="35">
        <f ca="1">IF(OFFSET(DATA!$A$32,LOOK!$I80+$E$3*120,LOOK!O$64)=0,"",ROUND(OFFSET(DATA!$A$5,LOOK!$I80+$E$3*120,LOOK!O$64)/OFFSET(DATA!$A$32,LOOK!$I80+$E$3*120,LOOK!O$64),3)-ROW()/10000000)</f>
        <v>0.496992</v>
      </c>
      <c r="P80" s="35">
        <f ca="1">IF(OFFSET(DATA!$A$32,LOOK!$I80+$E$3*120,LOOK!P$64)=0,"",ROUND(OFFSET(DATA!$A$5,LOOK!$I80+$E$3*120,LOOK!P$64)/OFFSET(DATA!$A$32,LOOK!$I80+$E$3*120,LOOK!P$64),3)-ROW()/10000000)</f>
        <v>0.505992</v>
      </c>
      <c r="Q80" s="35">
        <f ca="1">IF(OFFSET(DATA!$A$32,LOOK!$I80+$E$3*120,LOOK!Q$64)=0,"",ROUND(OFFSET(DATA!$A$5,LOOK!$I80+$E$3*120,LOOK!Q$64)/OFFSET(DATA!$A$32,LOOK!$I80+$E$3*120,LOOK!Q$64),3)-ROW()/10000000)</f>
        <v>0.542992</v>
      </c>
      <c r="R80" s="35">
        <f ca="1">IF(OFFSET(DATA!$A$32,LOOK!$I80+$E$3*120,LOOK!R$64)=0,"",ROUND(OFFSET(DATA!$A$5,LOOK!$I80+$E$3*120,LOOK!R$64)/OFFSET(DATA!$A$32,LOOK!$I80+$E$3*120,LOOK!R$64),3)-ROW()/10000000)</f>
        <v>0.514992</v>
      </c>
      <c r="S80" s="35">
        <f ca="1">IF(OFFSET(DATA!$A$32,LOOK!$I80+$E$3*120,LOOK!S$64)=0,"",ROUND(OFFSET(DATA!$A$5,LOOK!$I80+$E$3*120,LOOK!S$64)/OFFSET(DATA!$A$32,LOOK!$I80+$E$3*120,LOOK!S$64),3)-ROW()/10000000)</f>
        <v>0.575992</v>
      </c>
      <c r="T80" s="35">
        <f ca="1">IF(OFFSET(DATA!$A$32,LOOK!$I80+$E$3*120,LOOK!T$64)=0,"",ROUND(OFFSET(DATA!$A$5,LOOK!$I80+$E$3*120,LOOK!T$64)/OFFSET(DATA!$A$32,LOOK!$I80+$E$3*120,LOOK!T$64),3)-ROW()/10000000)</f>
        <v>0.515992</v>
      </c>
      <c r="U80" s="35">
        <f ca="1">IF(OFFSET(DATA!$A$32,LOOK!$I80+$E$3*120,LOOK!U$64)=0,"",ROUND(OFFSET(DATA!$A$5,LOOK!$I80+$E$3*120,LOOK!U$64)/OFFSET(DATA!$A$32,LOOK!$I80+$E$3*120,LOOK!U$64),3)-ROW()/10000000)</f>
        <v>0.527992</v>
      </c>
      <c r="V80" s="33">
        <f ca="1" t="shared" si="32"/>
        <v>0.520992</v>
      </c>
      <c r="W80" s="10">
        <f t="shared" si="33"/>
        <v>0.5</v>
      </c>
      <c r="Y80" s="61">
        <f ca="1" t="shared" si="34"/>
        <v>0.527992</v>
      </c>
      <c r="Z80" s="2">
        <f t="shared" si="27"/>
        <v>4</v>
      </c>
      <c r="AA80" s="2">
        <f t="shared" si="35"/>
        <v>9</v>
      </c>
      <c r="AB80" s="8">
        <f ca="1" t="shared" si="36"/>
        <v>0.2619927</v>
      </c>
      <c r="AD80" s="2">
        <f t="shared" si="37"/>
        <v>4</v>
      </c>
      <c r="AE80" s="2">
        <f t="shared" si="38"/>
        <v>4</v>
      </c>
      <c r="AF80" s="2">
        <f t="shared" si="39"/>
        <v>2</v>
      </c>
      <c r="AG80" s="2">
        <f t="shared" si="40"/>
        <v>2</v>
      </c>
      <c r="AH80" s="2">
        <f t="shared" si="41"/>
        <v>4</v>
      </c>
      <c r="AI80" s="2">
        <f t="shared" si="42"/>
        <v>5</v>
      </c>
      <c r="AJ80" s="2">
        <f t="shared" si="43"/>
        <v>5</v>
      </c>
      <c r="AK80" s="2">
        <f t="shared" si="44"/>
        <v>5</v>
      </c>
      <c r="AL80" s="2">
        <f t="shared" si="45"/>
        <v>5</v>
      </c>
      <c r="AM80" s="2">
        <f t="shared" si="46"/>
        <v>1</v>
      </c>
      <c r="AN80" s="2">
        <f t="shared" si="47"/>
        <v>4</v>
      </c>
      <c r="AO80" s="2">
        <f t="shared" si="48"/>
        <v>4</v>
      </c>
    </row>
    <row r="81" spans="2:41" ht="11.25">
      <c r="B81" s="2">
        <f t="shared" si="29"/>
        <v>17</v>
      </c>
      <c r="C81" s="1">
        <f ca="1">OFFSET(LOOK!C21,$R$3*30,0)</f>
        <v>75</v>
      </c>
      <c r="D81" s="1">
        <f ca="1">OFFSET(LOOK!D21,$R$3*30,0)</f>
        <v>189</v>
      </c>
      <c r="E81" s="37">
        <f t="shared" si="30"/>
        <v>0.397</v>
      </c>
      <c r="F81" s="8">
        <f t="shared" si="31"/>
        <v>0.372</v>
      </c>
      <c r="G81" s="8"/>
      <c r="I81" s="2">
        <v>17</v>
      </c>
      <c r="J81" s="35">
        <f ca="1">IF(OFFSET(DATA!$A$32,LOOK!$I81+$E$3*120,LOOK!J$64)=0,"",ROUND(OFFSET(DATA!$A$5,LOOK!$I81+$E$3*120,LOOK!J$64)/OFFSET(DATA!$A$32,LOOK!$I81+$E$3*120,LOOK!J$64),3)-ROW()/10000000)</f>
        <v>0.41699189999999997</v>
      </c>
      <c r="K81" s="35">
        <f ca="1">IF(OFFSET(DATA!$A$32,LOOK!$I81+$E$3*120,LOOK!K$64)=0,"",ROUND(OFFSET(DATA!$A$5,LOOK!$I81+$E$3*120,LOOK!K$64)/OFFSET(DATA!$A$32,LOOK!$I81+$E$3*120,LOOK!K$64),3)-ROW()/10000000)</f>
        <v>0.3419919</v>
      </c>
      <c r="L81" s="35">
        <f ca="1">IF(OFFSET(DATA!$A$32,LOOK!$I81+$E$3*120,LOOK!L$64)=0,"",ROUND(OFFSET(DATA!$A$5,LOOK!$I81+$E$3*120,LOOK!L$64)/OFFSET(DATA!$A$32,LOOK!$I81+$E$3*120,LOOK!L$64),3)-ROW()/10000000)</f>
        <v>0.3849919</v>
      </c>
      <c r="M81" s="35">
        <f ca="1">IF(OFFSET(DATA!$A$32,LOOK!$I81+$E$3*120,LOOK!M$64)=0,"",ROUND(OFFSET(DATA!$A$5,LOOK!$I81+$E$3*120,LOOK!M$64)/OFFSET(DATA!$A$32,LOOK!$I81+$E$3*120,LOOK!M$64),3)-ROW()/10000000)</f>
        <v>0.3419919</v>
      </c>
      <c r="N81" s="35">
        <f ca="1">IF(OFFSET(DATA!$A$32,LOOK!$I81+$E$3*120,LOOK!N$64)=0,"",ROUND(OFFSET(DATA!$A$5,LOOK!$I81+$E$3*120,LOOK!N$64)/OFFSET(DATA!$A$32,LOOK!$I81+$E$3*120,LOOK!N$64),3)-ROW()/10000000)</f>
        <v>0.2759919</v>
      </c>
      <c r="O81" s="35">
        <f ca="1">IF(OFFSET(DATA!$A$32,LOOK!$I81+$E$3*120,LOOK!O$64)=0,"",ROUND(OFFSET(DATA!$A$5,LOOK!$I81+$E$3*120,LOOK!O$64)/OFFSET(DATA!$A$32,LOOK!$I81+$E$3*120,LOOK!O$64),3)-ROW()/10000000)</f>
        <v>0.3159919</v>
      </c>
      <c r="P81" s="35">
        <f ca="1">IF(OFFSET(DATA!$A$32,LOOK!$I81+$E$3*120,LOOK!P$64)=0,"",ROUND(OFFSET(DATA!$A$5,LOOK!$I81+$E$3*120,LOOK!P$64)/OFFSET(DATA!$A$32,LOOK!$I81+$E$3*120,LOOK!P$64),3)-ROW()/10000000)</f>
        <v>0.41499189999999997</v>
      </c>
      <c r="Q81" s="35">
        <f ca="1">IF(OFFSET(DATA!$A$32,LOOK!$I81+$E$3*120,LOOK!Q$64)=0,"",ROUND(OFFSET(DATA!$A$5,LOOK!$I81+$E$3*120,LOOK!Q$64)/OFFSET(DATA!$A$32,LOOK!$I81+$E$3*120,LOOK!Q$64),3)-ROW()/10000000)</f>
        <v>0.3679919</v>
      </c>
      <c r="R81" s="35">
        <f ca="1">IF(OFFSET(DATA!$A$32,LOOK!$I81+$E$3*120,LOOK!R$64)=0,"",ROUND(OFFSET(DATA!$A$5,LOOK!$I81+$E$3*120,LOOK!R$64)/OFFSET(DATA!$A$32,LOOK!$I81+$E$3*120,LOOK!R$64),3)-ROW()/10000000)</f>
        <v>0.3919919</v>
      </c>
      <c r="S81" s="35">
        <f ca="1">IF(OFFSET(DATA!$A$32,LOOK!$I81+$E$3*120,LOOK!S$64)=0,"",ROUND(OFFSET(DATA!$A$5,LOOK!$I81+$E$3*120,LOOK!S$64)/OFFSET(DATA!$A$32,LOOK!$I81+$E$3*120,LOOK!S$64),3)-ROW()/10000000)</f>
        <v>0.3819919</v>
      </c>
      <c r="T81" s="35">
        <f ca="1">IF(OFFSET(DATA!$A$32,LOOK!$I81+$E$3*120,LOOK!T$64)=0,"",ROUND(OFFSET(DATA!$A$5,LOOK!$I81+$E$3*120,LOOK!T$64)/OFFSET(DATA!$A$32,LOOK!$I81+$E$3*120,LOOK!T$64),3)-ROW()/10000000)</f>
        <v>0.4019919</v>
      </c>
      <c r="U81" s="35">
        <f ca="1">IF(OFFSET(DATA!$A$32,LOOK!$I81+$E$3*120,LOOK!U$64)=0,"",ROUND(OFFSET(DATA!$A$5,LOOK!$I81+$E$3*120,LOOK!U$64)/OFFSET(DATA!$A$32,LOOK!$I81+$E$3*120,LOOK!U$64),3)-ROW()/10000000)</f>
        <v>0.3969919</v>
      </c>
      <c r="V81" s="33">
        <f ca="1" t="shared" si="32"/>
        <v>0.3689919</v>
      </c>
      <c r="W81" s="10">
        <f t="shared" si="33"/>
        <v>0.5</v>
      </c>
      <c r="Y81" s="61">
        <f ca="1" t="shared" si="34"/>
        <v>0.3969919</v>
      </c>
      <c r="Z81" s="2">
        <f t="shared" si="27"/>
        <v>8</v>
      </c>
      <c r="AA81" s="2">
        <f t="shared" si="35"/>
        <v>23</v>
      </c>
      <c r="AB81" s="8">
        <f ca="1" t="shared" si="36"/>
        <v>0.25599130000000003</v>
      </c>
      <c r="AD81" s="2">
        <f t="shared" si="37"/>
        <v>8</v>
      </c>
      <c r="AE81" s="2">
        <f t="shared" si="38"/>
        <v>9</v>
      </c>
      <c r="AF81" s="2">
        <f t="shared" si="39"/>
        <v>8</v>
      </c>
      <c r="AG81" s="2">
        <f t="shared" si="40"/>
        <v>10</v>
      </c>
      <c r="AH81" s="2">
        <f t="shared" si="41"/>
        <v>16</v>
      </c>
      <c r="AI81" s="2">
        <f t="shared" si="42"/>
        <v>12</v>
      </c>
      <c r="AJ81" s="2">
        <f t="shared" si="43"/>
        <v>10</v>
      </c>
      <c r="AK81" s="2">
        <f t="shared" si="44"/>
        <v>11</v>
      </c>
      <c r="AL81" s="2">
        <f t="shared" si="45"/>
        <v>9</v>
      </c>
      <c r="AM81" s="2">
        <f t="shared" si="46"/>
        <v>8</v>
      </c>
      <c r="AN81" s="2">
        <f t="shared" si="47"/>
        <v>8</v>
      </c>
      <c r="AO81" s="2">
        <f t="shared" si="48"/>
        <v>8</v>
      </c>
    </row>
    <row r="82" spans="2:41" ht="11.25">
      <c r="B82" s="2">
        <f t="shared" si="29"/>
        <v>18</v>
      </c>
      <c r="C82" s="1">
        <f ca="1">OFFSET(LOOK!C22,$R$3*30,0)</f>
        <v>31</v>
      </c>
      <c r="D82" s="1">
        <f ca="1">OFFSET(LOOK!D22,$R$3*30,0)</f>
        <v>90</v>
      </c>
      <c r="E82" s="37">
        <f t="shared" si="30"/>
        <v>0.344</v>
      </c>
      <c r="F82" s="8">
        <f t="shared" si="31"/>
        <v>0.372</v>
      </c>
      <c r="G82" s="8"/>
      <c r="I82" s="2">
        <v>18</v>
      </c>
      <c r="J82" s="35">
        <f ca="1">IF(OFFSET(DATA!$A$32,LOOK!$I82+$E$3*120,LOOK!J$64)=0,"",ROUND(OFFSET(DATA!$A$5,LOOK!$I82+$E$3*120,LOOK!J$64)/OFFSET(DATA!$A$32,LOOK!$I82+$E$3*120,LOOK!J$64),3)-ROW()/10000000)</f>
        <v>0.3099918</v>
      </c>
      <c r="K82" s="35">
        <f ca="1">IF(OFFSET(DATA!$A$32,LOOK!$I82+$E$3*120,LOOK!K$64)=0,"",ROUND(OFFSET(DATA!$A$5,LOOK!$I82+$E$3*120,LOOK!K$64)/OFFSET(DATA!$A$32,LOOK!$I82+$E$3*120,LOOK!K$64),3)-ROW()/10000000)</f>
        <v>0.3279918</v>
      </c>
      <c r="L82" s="35">
        <f ca="1">IF(OFFSET(DATA!$A$32,LOOK!$I82+$E$3*120,LOOK!L$64)=0,"",ROUND(OFFSET(DATA!$A$5,LOOK!$I82+$E$3*120,LOOK!L$64)/OFFSET(DATA!$A$32,LOOK!$I82+$E$3*120,LOOK!L$64),3)-ROW()/10000000)</f>
        <v>0.3369918</v>
      </c>
      <c r="M82" s="35">
        <f ca="1">IF(OFFSET(DATA!$A$32,LOOK!$I82+$E$3*120,LOOK!M$64)=0,"",ROUND(OFFSET(DATA!$A$5,LOOK!$I82+$E$3*120,LOOK!M$64)/OFFSET(DATA!$A$32,LOOK!$I82+$E$3*120,LOOK!M$64),3)-ROW()/10000000)</f>
        <v>0.20799179999999998</v>
      </c>
      <c r="N82" s="35">
        <f ca="1">IF(OFFSET(DATA!$A$32,LOOK!$I82+$E$3*120,LOOK!N$64)=0,"",ROUND(OFFSET(DATA!$A$5,LOOK!$I82+$E$3*120,LOOK!N$64)/OFFSET(DATA!$A$32,LOOK!$I82+$E$3*120,LOOK!N$64),3)-ROW()/10000000)</f>
        <v>0.24199179999999998</v>
      </c>
      <c r="O82" s="35">
        <f ca="1">IF(OFFSET(DATA!$A$32,LOOK!$I82+$E$3*120,LOOK!O$64)=0,"",ROUND(OFFSET(DATA!$A$5,LOOK!$I82+$E$3*120,LOOK!O$64)/OFFSET(DATA!$A$32,LOOK!$I82+$E$3*120,LOOK!O$64),3)-ROW()/10000000)</f>
        <v>0.2029918</v>
      </c>
      <c r="P82" s="35">
        <f ca="1">IF(OFFSET(DATA!$A$32,LOOK!$I82+$E$3*120,LOOK!P$64)=0,"",ROUND(OFFSET(DATA!$A$5,LOOK!$I82+$E$3*120,LOOK!P$64)/OFFSET(DATA!$A$32,LOOK!$I82+$E$3*120,LOOK!P$64),3)-ROW()/10000000)</f>
        <v>0.28199179999999996</v>
      </c>
      <c r="Q82" s="35">
        <f ca="1">IF(OFFSET(DATA!$A$32,LOOK!$I82+$E$3*120,LOOK!Q$64)=0,"",ROUND(OFFSET(DATA!$A$5,LOOK!$I82+$E$3*120,LOOK!Q$64)/OFFSET(DATA!$A$32,LOOK!$I82+$E$3*120,LOOK!Q$64),3)-ROW()/10000000)</f>
        <v>0.2779918</v>
      </c>
      <c r="R82" s="35">
        <f ca="1">IF(OFFSET(DATA!$A$32,LOOK!$I82+$E$3*120,LOOK!R$64)=0,"",ROUND(OFFSET(DATA!$A$5,LOOK!$I82+$E$3*120,LOOK!R$64)/OFFSET(DATA!$A$32,LOOK!$I82+$E$3*120,LOOK!R$64),3)-ROW()/10000000)</f>
        <v>0.24699179999999998</v>
      </c>
      <c r="S82" s="35">
        <f ca="1">IF(OFFSET(DATA!$A$32,LOOK!$I82+$E$3*120,LOOK!S$64)=0,"",ROUND(OFFSET(DATA!$A$5,LOOK!$I82+$E$3*120,LOOK!S$64)/OFFSET(DATA!$A$32,LOOK!$I82+$E$3*120,LOOK!S$64),3)-ROW()/10000000)</f>
        <v>0.2639918</v>
      </c>
      <c r="T82" s="35">
        <f ca="1">IF(OFFSET(DATA!$A$32,LOOK!$I82+$E$3*120,LOOK!T$64)=0,"",ROUND(OFFSET(DATA!$A$5,LOOK!$I82+$E$3*120,LOOK!T$64)/OFFSET(DATA!$A$32,LOOK!$I82+$E$3*120,LOOK!T$64),3)-ROW()/10000000)</f>
        <v>0.3099918</v>
      </c>
      <c r="U82" s="35">
        <f ca="1">IF(OFFSET(DATA!$A$32,LOOK!$I82+$E$3*120,LOOK!U$64)=0,"",ROUND(OFFSET(DATA!$A$5,LOOK!$I82+$E$3*120,LOOK!U$64)/OFFSET(DATA!$A$32,LOOK!$I82+$E$3*120,LOOK!U$64),3)-ROW()/10000000)</f>
        <v>0.34399179999999996</v>
      </c>
      <c r="V82" s="33">
        <f ca="1" t="shared" si="32"/>
        <v>0.2789918</v>
      </c>
      <c r="W82" s="10">
        <f t="shared" si="33"/>
        <v>0.5</v>
      </c>
      <c r="Y82" s="61">
        <f ca="1" t="shared" si="34"/>
        <v>0.34399179999999996</v>
      </c>
      <c r="Z82" s="2">
        <f t="shared" si="27"/>
        <v>10</v>
      </c>
      <c r="AA82" s="2">
        <f t="shared" si="35"/>
        <v>1</v>
      </c>
      <c r="AB82" s="8">
        <f ca="1" t="shared" si="36"/>
        <v>0.16799350000000002</v>
      </c>
      <c r="AD82" s="2">
        <f t="shared" si="37"/>
        <v>14</v>
      </c>
      <c r="AE82" s="2">
        <f t="shared" si="38"/>
        <v>10</v>
      </c>
      <c r="AF82" s="2">
        <f t="shared" si="39"/>
        <v>11</v>
      </c>
      <c r="AG82" s="2">
        <f t="shared" si="40"/>
        <v>20</v>
      </c>
      <c r="AH82" s="2">
        <f t="shared" si="41"/>
        <v>18</v>
      </c>
      <c r="AI82" s="2">
        <f t="shared" si="42"/>
        <v>19</v>
      </c>
      <c r="AJ82" s="2">
        <f t="shared" si="43"/>
        <v>14</v>
      </c>
      <c r="AK82" s="2">
        <f t="shared" si="44"/>
        <v>16</v>
      </c>
      <c r="AL82" s="2">
        <f t="shared" si="45"/>
        <v>14</v>
      </c>
      <c r="AM82" s="2">
        <f t="shared" si="46"/>
        <v>15</v>
      </c>
      <c r="AN82" s="2">
        <f t="shared" si="47"/>
        <v>11</v>
      </c>
      <c r="AO82" s="2">
        <f t="shared" si="48"/>
        <v>10</v>
      </c>
    </row>
    <row r="83" spans="2:41" ht="11.25">
      <c r="B83" s="2">
        <f t="shared" si="29"/>
        <v>19</v>
      </c>
      <c r="C83" s="1">
        <f ca="1">OFFSET(LOOK!C23,$R$3*30,0)</f>
        <v>5</v>
      </c>
      <c r="D83" s="1">
        <f ca="1">OFFSET(LOOK!D23,$R$3*30,0)</f>
        <v>18</v>
      </c>
      <c r="E83" s="37">
        <f t="shared" si="30"/>
        <v>0.278</v>
      </c>
      <c r="F83" s="8">
        <f t="shared" si="31"/>
        <v>0.372</v>
      </c>
      <c r="G83" s="8"/>
      <c r="I83" s="2">
        <v>19</v>
      </c>
      <c r="J83" s="35">
        <f ca="1">IF(OFFSET(DATA!$A$32,LOOK!$I83+$E$3*120,LOOK!J$64)=0,"",ROUND(OFFSET(DATA!$A$5,LOOK!$I83+$E$3*120,LOOK!J$64)/OFFSET(DATA!$A$32,LOOK!$I83+$E$3*120,LOOK!J$64),3)-ROW()/10000000)</f>
        <v>0.1559917</v>
      </c>
      <c r="K83" s="35">
        <f ca="1">IF(OFFSET(DATA!$A$32,LOOK!$I83+$E$3*120,LOOK!K$64)=0,"",ROUND(OFFSET(DATA!$A$5,LOOK!$I83+$E$3*120,LOOK!K$64)/OFFSET(DATA!$A$32,LOOK!$I83+$E$3*120,LOOK!K$64),3)-ROW()/10000000)</f>
        <v>0.2189917</v>
      </c>
      <c r="L83" s="35">
        <f ca="1">IF(OFFSET(DATA!$A$32,LOOK!$I83+$E$3*120,LOOK!L$64)=0,"",ROUND(OFFSET(DATA!$A$5,LOOK!$I83+$E$3*120,LOOK!L$64)/OFFSET(DATA!$A$32,LOOK!$I83+$E$3*120,LOOK!L$64),3)-ROW()/10000000)</f>
        <v>0.1579917</v>
      </c>
      <c r="M83" s="35">
        <f ca="1">IF(OFFSET(DATA!$A$32,LOOK!$I83+$E$3*120,LOOK!M$64)=0,"",ROUND(OFFSET(DATA!$A$5,LOOK!$I83+$E$3*120,LOOK!M$64)/OFFSET(DATA!$A$32,LOOK!$I83+$E$3*120,LOOK!M$64),3)-ROW()/10000000)</f>
        <v>0.13599170000000002</v>
      </c>
      <c r="N83" s="35">
        <f ca="1">IF(OFFSET(DATA!$A$32,LOOK!$I83+$E$3*120,LOOK!N$64)=0,"",ROUND(OFFSET(DATA!$A$5,LOOK!$I83+$E$3*120,LOOK!N$64)/OFFSET(DATA!$A$32,LOOK!$I83+$E$3*120,LOOK!N$64),3)-ROW()/10000000)</f>
        <v>0.1429917</v>
      </c>
      <c r="O83" s="35">
        <f ca="1">IF(OFFSET(DATA!$A$32,LOOK!$I83+$E$3*120,LOOK!O$64)=0,"",ROUND(OFFSET(DATA!$A$5,LOOK!$I83+$E$3*120,LOOK!O$64)/OFFSET(DATA!$A$32,LOOK!$I83+$E$3*120,LOOK!O$64),3)-ROW()/10000000)</f>
        <v>0.1759917</v>
      </c>
      <c r="P83" s="35">
        <f ca="1">IF(OFFSET(DATA!$A$32,LOOK!$I83+$E$3*120,LOOK!P$64)=0,"",ROUND(OFFSET(DATA!$A$5,LOOK!$I83+$E$3*120,LOOK!P$64)/OFFSET(DATA!$A$32,LOOK!$I83+$E$3*120,LOOK!P$64),3)-ROW()/10000000)</f>
        <v>0.16699170000000002</v>
      </c>
      <c r="Q83" s="35">
        <f ca="1">IF(OFFSET(DATA!$A$32,LOOK!$I83+$E$3*120,LOOK!Q$64)=0,"",ROUND(OFFSET(DATA!$A$5,LOOK!$I83+$E$3*120,LOOK!Q$64)/OFFSET(DATA!$A$32,LOOK!$I83+$E$3*120,LOOK!Q$64),3)-ROW()/10000000)</f>
        <v>0.3639917</v>
      </c>
      <c r="R83" s="35">
        <f ca="1">IF(OFFSET(DATA!$A$32,LOOK!$I83+$E$3*120,LOOK!R$64)=0,"",ROUND(OFFSET(DATA!$A$5,LOOK!$I83+$E$3*120,LOOK!R$64)/OFFSET(DATA!$A$32,LOOK!$I83+$E$3*120,LOOK!R$64),3)-ROW()/10000000)</f>
        <v>0.0999917</v>
      </c>
      <c r="S83" s="35">
        <f ca="1">IF(OFFSET(DATA!$A$32,LOOK!$I83+$E$3*120,LOOK!S$64)=0,"",ROUND(OFFSET(DATA!$A$5,LOOK!$I83+$E$3*120,LOOK!S$64)/OFFSET(DATA!$A$32,LOOK!$I83+$E$3*120,LOOK!S$64),3)-ROW()/10000000)</f>
        <v>0.2349917</v>
      </c>
      <c r="T83" s="35">
        <f ca="1">IF(OFFSET(DATA!$A$32,LOOK!$I83+$E$3*120,LOOK!T$64)=0,"",ROUND(OFFSET(DATA!$A$5,LOOK!$I83+$E$3*120,LOOK!T$64)/OFFSET(DATA!$A$32,LOOK!$I83+$E$3*120,LOOK!T$64),3)-ROW()/10000000)</f>
        <v>0.1739917</v>
      </c>
      <c r="U83" s="35">
        <f ca="1">IF(OFFSET(DATA!$A$32,LOOK!$I83+$E$3*120,LOOK!U$64)=0,"",ROUND(OFFSET(DATA!$A$5,LOOK!$I83+$E$3*120,LOOK!U$64)/OFFSET(DATA!$A$32,LOOK!$I83+$E$3*120,LOOK!U$64),3)-ROW()/10000000)</f>
        <v>0.2779917</v>
      </c>
      <c r="V83" s="33">
        <f ca="1" t="shared" si="32"/>
        <v>0.19199170000000002</v>
      </c>
      <c r="W83" s="10">
        <f t="shared" si="33"/>
        <v>0.5</v>
      </c>
      <c r="Y83" s="61">
        <f ca="1" t="shared" si="34"/>
        <v>0.2779917</v>
      </c>
      <c r="Z83" s="2">
        <f t="shared" si="27"/>
        <v>13</v>
      </c>
      <c r="AA83" s="2">
        <f t="shared" si="35"/>
        <v>7</v>
      </c>
      <c r="AB83" s="8">
        <f ca="1" t="shared" si="36"/>
        <v>0.1669929</v>
      </c>
      <c r="AD83" s="2">
        <f t="shared" si="37"/>
        <v>24</v>
      </c>
      <c r="AE83" s="2">
        <f t="shared" si="38"/>
        <v>20</v>
      </c>
      <c r="AF83" s="2">
        <f t="shared" si="39"/>
        <v>20</v>
      </c>
      <c r="AG83" s="2">
        <f t="shared" si="40"/>
        <v>23</v>
      </c>
      <c r="AH83" s="2">
        <f t="shared" si="41"/>
        <v>22</v>
      </c>
      <c r="AI83" s="2">
        <f t="shared" si="42"/>
        <v>21</v>
      </c>
      <c r="AJ83" s="2">
        <f t="shared" si="43"/>
        <v>20</v>
      </c>
      <c r="AK83" s="2">
        <f t="shared" si="44"/>
        <v>12</v>
      </c>
      <c r="AL83" s="2">
        <f t="shared" si="45"/>
        <v>22</v>
      </c>
      <c r="AM83" s="2">
        <f t="shared" si="46"/>
        <v>16</v>
      </c>
      <c r="AN83" s="2">
        <f t="shared" si="47"/>
        <v>20</v>
      </c>
      <c r="AO83" s="2">
        <f t="shared" si="48"/>
        <v>13</v>
      </c>
    </row>
    <row r="84" spans="2:41" ht="11.25">
      <c r="B84" s="2">
        <f t="shared" si="29"/>
        <v>20</v>
      </c>
      <c r="C84" s="1">
        <f ca="1">OFFSET(LOOK!C24,$R$3*30,0)</f>
        <v>4</v>
      </c>
      <c r="D84" s="1">
        <f ca="1">OFFSET(LOOK!D24,$R$3*30,0)</f>
        <v>39</v>
      </c>
      <c r="E84" s="37">
        <f t="shared" si="30"/>
        <v>0.103</v>
      </c>
      <c r="F84" s="8">
        <f t="shared" si="31"/>
        <v>0.372</v>
      </c>
      <c r="G84" s="8"/>
      <c r="I84" s="2">
        <v>20</v>
      </c>
      <c r="J84" s="35">
        <f ca="1">IF(OFFSET(DATA!$A$32,LOOK!$I84+$E$3*120,LOOK!J$64)=0,"",ROUND(OFFSET(DATA!$A$5,LOOK!$I84+$E$3*120,LOOK!J$64)/OFFSET(DATA!$A$32,LOOK!$I84+$E$3*120,LOOK!J$64),3)-ROW()/10000000)</f>
        <v>0.2219916</v>
      </c>
      <c r="K84" s="35">
        <f ca="1">IF(OFFSET(DATA!$A$32,LOOK!$I84+$E$3*120,LOOK!K$64)=0,"",ROUND(OFFSET(DATA!$A$5,LOOK!$I84+$E$3*120,LOOK!K$64)/OFFSET(DATA!$A$32,LOOK!$I84+$E$3*120,LOOK!K$64),3)-ROW()/10000000)</f>
        <v>0.1619916</v>
      </c>
      <c r="L84" s="35">
        <f ca="1">IF(OFFSET(DATA!$A$32,LOOK!$I84+$E$3*120,LOOK!L$64)=0,"",ROUND(OFFSET(DATA!$A$5,LOOK!$I84+$E$3*120,LOOK!L$64)/OFFSET(DATA!$A$32,LOOK!$I84+$E$3*120,LOOK!L$64),3)-ROW()/10000000)</f>
        <v>0.10399159999999999</v>
      </c>
      <c r="M84" s="35">
        <f ca="1">IF(OFFSET(DATA!$A$32,LOOK!$I84+$E$3*120,LOOK!M$64)=0,"",ROUND(OFFSET(DATA!$A$5,LOOK!$I84+$E$3*120,LOOK!M$64)/OFFSET(DATA!$A$32,LOOK!$I84+$E$3*120,LOOK!M$64),3)-ROW()/10000000)</f>
        <v>0.23199160000000002</v>
      </c>
      <c r="N84" s="35">
        <f ca="1">IF(OFFSET(DATA!$A$32,LOOK!$I84+$E$3*120,LOOK!N$64)=0,"",ROUND(OFFSET(DATA!$A$5,LOOK!$I84+$E$3*120,LOOK!N$64)/OFFSET(DATA!$A$32,LOOK!$I84+$E$3*120,LOOK!N$64),3)-ROW()/10000000)</f>
        <v>0.2069916</v>
      </c>
      <c r="O84" s="35">
        <f ca="1">IF(OFFSET(DATA!$A$32,LOOK!$I84+$E$3*120,LOOK!O$64)=0,"",ROUND(OFFSET(DATA!$A$5,LOOK!$I84+$E$3*120,LOOK!O$64)/OFFSET(DATA!$A$32,LOOK!$I84+$E$3*120,LOOK!O$64),3)-ROW()/10000000)</f>
        <v>0.1749916</v>
      </c>
      <c r="P84" s="35">
        <f ca="1">IF(OFFSET(DATA!$A$32,LOOK!$I84+$E$3*120,LOOK!P$64)=0,"",ROUND(OFFSET(DATA!$A$5,LOOK!$I84+$E$3*120,LOOK!P$64)/OFFSET(DATA!$A$32,LOOK!$I84+$E$3*120,LOOK!P$64),3)-ROW()/10000000)</f>
        <v>0.16699160000000002</v>
      </c>
      <c r="Q84" s="35">
        <f ca="1">IF(OFFSET(DATA!$A$32,LOOK!$I84+$E$3*120,LOOK!Q$64)=0,"",ROUND(OFFSET(DATA!$A$5,LOOK!$I84+$E$3*120,LOOK!Q$64)/OFFSET(DATA!$A$32,LOOK!$I84+$E$3*120,LOOK!Q$64),3)-ROW()/10000000)</f>
        <v>0.16399160000000002</v>
      </c>
      <c r="R84" s="35">
        <f ca="1">IF(OFFSET(DATA!$A$32,LOOK!$I84+$E$3*120,LOOK!R$64)=0,"",ROUND(OFFSET(DATA!$A$5,LOOK!$I84+$E$3*120,LOOK!R$64)/OFFSET(DATA!$A$32,LOOK!$I84+$E$3*120,LOOK!R$64),3)-ROW()/10000000)</f>
        <v>0.16699160000000002</v>
      </c>
      <c r="S84" s="35">
        <f ca="1">IF(OFFSET(DATA!$A$32,LOOK!$I84+$E$3*120,LOOK!S$64)=0,"",ROUND(OFFSET(DATA!$A$5,LOOK!$I84+$E$3*120,LOOK!S$64)/OFFSET(DATA!$A$32,LOOK!$I84+$E$3*120,LOOK!S$64),3)-ROW()/10000000)</f>
        <v>0.1489916</v>
      </c>
      <c r="T84" s="35">
        <f ca="1">IF(OFFSET(DATA!$A$32,LOOK!$I84+$E$3*120,LOOK!T$64)=0,"",ROUND(OFFSET(DATA!$A$5,LOOK!$I84+$E$3*120,LOOK!T$64)/OFFSET(DATA!$A$32,LOOK!$I84+$E$3*120,LOOK!T$64),3)-ROW()/10000000)</f>
        <v>0.07499159999999999</v>
      </c>
      <c r="U84" s="35">
        <f ca="1">IF(OFFSET(DATA!$A$32,LOOK!$I84+$E$3*120,LOOK!U$64)=0,"",ROUND(OFFSET(DATA!$A$5,LOOK!$I84+$E$3*120,LOOK!U$64)/OFFSET(DATA!$A$32,LOOK!$I84+$E$3*120,LOOK!U$64),3)-ROW()/10000000)</f>
        <v>0.10299159999999999</v>
      </c>
      <c r="V84" s="33">
        <f ca="1" t="shared" si="32"/>
        <v>0.1609916</v>
      </c>
      <c r="W84" s="10">
        <f t="shared" si="33"/>
        <v>0.5</v>
      </c>
      <c r="Y84" s="61">
        <f ca="1" t="shared" si="34"/>
        <v>0.10299159999999999</v>
      </c>
      <c r="Z84" s="2">
        <f t="shared" si="27"/>
        <v>22</v>
      </c>
      <c r="AA84" s="2">
        <f t="shared" si="35"/>
        <v>6</v>
      </c>
      <c r="AB84" s="8">
        <f ca="1" t="shared" si="36"/>
        <v>0.117993</v>
      </c>
      <c r="AD84" s="2">
        <f t="shared" si="37"/>
        <v>20</v>
      </c>
      <c r="AE84" s="2">
        <f t="shared" si="38"/>
        <v>23</v>
      </c>
      <c r="AF84" s="2">
        <f t="shared" si="39"/>
        <v>23</v>
      </c>
      <c r="AG84" s="2">
        <f t="shared" si="40"/>
        <v>15</v>
      </c>
      <c r="AH84" s="2">
        <f t="shared" si="41"/>
        <v>20</v>
      </c>
      <c r="AI84" s="2">
        <f t="shared" si="42"/>
        <v>22</v>
      </c>
      <c r="AJ84" s="2">
        <f t="shared" si="43"/>
        <v>21</v>
      </c>
      <c r="AK84" s="2">
        <f t="shared" si="44"/>
        <v>22</v>
      </c>
      <c r="AL84" s="2">
        <f t="shared" si="45"/>
        <v>20</v>
      </c>
      <c r="AM84" s="2">
        <f t="shared" si="46"/>
        <v>20</v>
      </c>
      <c r="AN84" s="2">
        <f t="shared" si="47"/>
        <v>23</v>
      </c>
      <c r="AO84" s="2">
        <f t="shared" si="48"/>
        <v>22</v>
      </c>
    </row>
    <row r="85" spans="2:41" ht="11.25">
      <c r="B85" s="2">
        <f t="shared" si="29"/>
        <v>21</v>
      </c>
      <c r="C85" s="1">
        <f ca="1">OFFSET(LOOK!C25,$R$3*30,0)</f>
        <v>78</v>
      </c>
      <c r="D85" s="1">
        <f ca="1">OFFSET(LOOK!D25,$R$3*30,0)</f>
        <v>136</v>
      </c>
      <c r="E85" s="37">
        <f t="shared" si="30"/>
        <v>0.574</v>
      </c>
      <c r="F85" s="8">
        <f t="shared" si="31"/>
        <v>0.372</v>
      </c>
      <c r="G85" s="8"/>
      <c r="I85" s="2">
        <v>21</v>
      </c>
      <c r="J85" s="35">
        <f ca="1">IF(OFFSET(DATA!$A$32,LOOK!$I85+$E$3*120,LOOK!J$64)=0,"",ROUND(OFFSET(DATA!$A$5,LOOK!$I85+$E$3*120,LOOK!J$64)/OFFSET(DATA!$A$32,LOOK!$I85+$E$3*120,LOOK!J$64),3)-ROW()/10000000)</f>
        <v>0.6439915</v>
      </c>
      <c r="K85" s="35">
        <f ca="1">IF(OFFSET(DATA!$A$32,LOOK!$I85+$E$3*120,LOOK!K$64)=0,"",ROUND(OFFSET(DATA!$A$5,LOOK!$I85+$E$3*120,LOOK!K$64)/OFFSET(DATA!$A$32,LOOK!$I85+$E$3*120,LOOK!K$64),3)-ROW()/10000000)</f>
        <v>0.6369915</v>
      </c>
      <c r="L85" s="35">
        <f ca="1">IF(OFFSET(DATA!$A$32,LOOK!$I85+$E$3*120,LOOK!L$64)=0,"",ROUND(OFFSET(DATA!$A$5,LOOK!$I85+$E$3*120,LOOK!L$64)/OFFSET(DATA!$A$32,LOOK!$I85+$E$3*120,LOOK!L$64),3)-ROW()/10000000)</f>
        <v>0.6159915</v>
      </c>
      <c r="M85" s="35">
        <f ca="1">IF(OFFSET(DATA!$A$32,LOOK!$I85+$E$3*120,LOOK!M$64)=0,"",ROUND(OFFSET(DATA!$A$5,LOOK!$I85+$E$3*120,LOOK!M$64)/OFFSET(DATA!$A$32,LOOK!$I85+$E$3*120,LOOK!M$64),3)-ROW()/10000000)</f>
        <v>0.5849915</v>
      </c>
      <c r="N85" s="35">
        <f ca="1">IF(OFFSET(DATA!$A$32,LOOK!$I85+$E$3*120,LOOK!N$64)=0,"",ROUND(OFFSET(DATA!$A$5,LOOK!$I85+$E$3*120,LOOK!N$64)/OFFSET(DATA!$A$32,LOOK!$I85+$E$3*120,LOOK!N$64),3)-ROW()/10000000)</f>
        <v>0.5789915</v>
      </c>
      <c r="O85" s="35">
        <f ca="1">IF(OFFSET(DATA!$A$32,LOOK!$I85+$E$3*120,LOOK!O$64)=0,"",ROUND(OFFSET(DATA!$A$5,LOOK!$I85+$E$3*120,LOOK!O$64)/OFFSET(DATA!$A$32,LOOK!$I85+$E$3*120,LOOK!O$64),3)-ROW()/10000000)</f>
        <v>0.5779915</v>
      </c>
      <c r="P85" s="35">
        <f ca="1">IF(OFFSET(DATA!$A$32,LOOK!$I85+$E$3*120,LOOK!P$64)=0,"",ROUND(OFFSET(DATA!$A$5,LOOK!$I85+$E$3*120,LOOK!P$64)/OFFSET(DATA!$A$32,LOOK!$I85+$E$3*120,LOOK!P$64),3)-ROW()/10000000)</f>
        <v>0.6029915</v>
      </c>
      <c r="Q85" s="35">
        <f ca="1">IF(OFFSET(DATA!$A$32,LOOK!$I85+$E$3*120,LOOK!Q$64)=0,"",ROUND(OFFSET(DATA!$A$5,LOOK!$I85+$E$3*120,LOOK!Q$64)/OFFSET(DATA!$A$32,LOOK!$I85+$E$3*120,LOOK!Q$64),3)-ROW()/10000000)</f>
        <v>0.6299915</v>
      </c>
      <c r="R85" s="35">
        <f ca="1">IF(OFFSET(DATA!$A$32,LOOK!$I85+$E$3*120,LOOK!R$64)=0,"",ROUND(OFFSET(DATA!$A$5,LOOK!$I85+$E$3*120,LOOK!R$64)/OFFSET(DATA!$A$32,LOOK!$I85+$E$3*120,LOOK!R$64),3)-ROW()/10000000)</f>
        <v>0.5859915</v>
      </c>
      <c r="S85" s="35">
        <f ca="1">IF(OFFSET(DATA!$A$32,LOOK!$I85+$E$3*120,LOOK!S$64)=0,"",ROUND(OFFSET(DATA!$A$5,LOOK!$I85+$E$3*120,LOOK!S$64)/OFFSET(DATA!$A$32,LOOK!$I85+$E$3*120,LOOK!S$64),3)-ROW()/10000000)</f>
        <v>0.5629915</v>
      </c>
      <c r="T85" s="35">
        <f ca="1">IF(OFFSET(DATA!$A$32,LOOK!$I85+$E$3*120,LOOK!T$64)=0,"",ROUND(OFFSET(DATA!$A$5,LOOK!$I85+$E$3*120,LOOK!T$64)/OFFSET(DATA!$A$32,LOOK!$I85+$E$3*120,LOOK!T$64),3)-ROW()/10000000)</f>
        <v>0.5939915</v>
      </c>
      <c r="U85" s="35">
        <f ca="1">IF(OFFSET(DATA!$A$32,LOOK!$I85+$E$3*120,LOOK!U$64)=0,"",ROUND(OFFSET(DATA!$A$5,LOOK!$I85+$E$3*120,LOOK!U$64)/OFFSET(DATA!$A$32,LOOK!$I85+$E$3*120,LOOK!U$64),3)-ROW()/10000000)</f>
        <v>0.5739915</v>
      </c>
      <c r="V85" s="33">
        <f ca="1" t="shared" si="32"/>
        <v>0.5989915</v>
      </c>
      <c r="W85" s="10">
        <f t="shared" si="33"/>
        <v>0.5</v>
      </c>
      <c r="Y85" s="61">
        <f ca="1" t="shared" si="34"/>
        <v>0.5739915</v>
      </c>
      <c r="Z85" s="2">
        <f t="shared" si="27"/>
        <v>1</v>
      </c>
      <c r="AA85" s="2">
        <f t="shared" si="35"/>
        <v>3</v>
      </c>
      <c r="AB85" s="8">
        <f ca="1" t="shared" si="36"/>
        <v>0.1029933</v>
      </c>
      <c r="AD85" s="2">
        <f t="shared" si="37"/>
        <v>1</v>
      </c>
      <c r="AE85" s="2">
        <f t="shared" si="38"/>
        <v>1</v>
      </c>
      <c r="AF85" s="2">
        <f t="shared" si="39"/>
        <v>1</v>
      </c>
      <c r="AG85" s="2">
        <f t="shared" si="40"/>
        <v>1</v>
      </c>
      <c r="AH85" s="2">
        <f t="shared" si="41"/>
        <v>1</v>
      </c>
      <c r="AI85" s="2">
        <f t="shared" si="42"/>
        <v>2</v>
      </c>
      <c r="AJ85" s="2">
        <f t="shared" si="43"/>
        <v>1</v>
      </c>
      <c r="AK85" s="2">
        <f t="shared" si="44"/>
        <v>1</v>
      </c>
      <c r="AL85" s="2">
        <f t="shared" si="45"/>
        <v>1</v>
      </c>
      <c r="AM85" s="2">
        <f t="shared" si="46"/>
        <v>2</v>
      </c>
      <c r="AN85" s="2">
        <f t="shared" si="47"/>
        <v>1</v>
      </c>
      <c r="AO85" s="2">
        <f t="shared" si="48"/>
        <v>1</v>
      </c>
    </row>
    <row r="86" spans="2:41" ht="11.25">
      <c r="B86" s="2">
        <f t="shared" si="29"/>
        <v>22</v>
      </c>
      <c r="C86" s="1">
        <f ca="1">OFFSET(LOOK!C26,$R$3*30,0)</f>
        <v>203</v>
      </c>
      <c r="D86" s="1">
        <f ca="1">OFFSET(LOOK!D26,$R$3*30,0)</f>
        <v>357</v>
      </c>
      <c r="E86" s="37">
        <f t="shared" si="30"/>
        <v>0.569</v>
      </c>
      <c r="F86" s="8">
        <f t="shared" si="31"/>
        <v>0.372</v>
      </c>
      <c r="G86" s="8"/>
      <c r="I86" s="2">
        <v>22</v>
      </c>
      <c r="J86" s="35">
        <f ca="1">IF(OFFSET(DATA!$A$32,LOOK!$I86+$E$3*120,LOOK!J$64)=0,"",ROUND(OFFSET(DATA!$A$5,LOOK!$I86+$E$3*120,LOOK!J$64)/OFFSET(DATA!$A$32,LOOK!$I86+$E$3*120,LOOK!J$64),3)-ROW()/10000000)</f>
        <v>0.5349914</v>
      </c>
      <c r="K86" s="35">
        <f ca="1">IF(OFFSET(DATA!$A$32,LOOK!$I86+$E$3*120,LOOK!K$64)=0,"",ROUND(OFFSET(DATA!$A$5,LOOK!$I86+$E$3*120,LOOK!K$64)/OFFSET(DATA!$A$32,LOOK!$I86+$E$3*120,LOOK!K$64),3)-ROW()/10000000)</f>
        <v>0.5079914</v>
      </c>
      <c r="L86" s="35">
        <f ca="1">IF(OFFSET(DATA!$A$32,LOOK!$I86+$E$3*120,LOOK!L$64)=0,"",ROUND(OFFSET(DATA!$A$5,LOOK!$I86+$E$3*120,LOOK!L$64)/OFFSET(DATA!$A$32,LOOK!$I86+$E$3*120,LOOK!L$64),3)-ROW()/10000000)</f>
        <v>0.5089914</v>
      </c>
      <c r="M86" s="35">
        <f ca="1">IF(OFFSET(DATA!$A$32,LOOK!$I86+$E$3*120,LOOK!M$64)=0,"",ROUND(OFFSET(DATA!$A$5,LOOK!$I86+$E$3*120,LOOK!M$64)/OFFSET(DATA!$A$32,LOOK!$I86+$E$3*120,LOOK!M$64),3)-ROW()/10000000)</f>
        <v>0.5199914</v>
      </c>
      <c r="N86" s="35">
        <f ca="1">IF(OFFSET(DATA!$A$32,LOOK!$I86+$E$3*120,LOOK!N$64)=0,"",ROUND(OFFSET(DATA!$A$5,LOOK!$I86+$E$3*120,LOOK!N$64)/OFFSET(DATA!$A$32,LOOK!$I86+$E$3*120,LOOK!N$64),3)-ROW()/10000000)</f>
        <v>0.5119914</v>
      </c>
      <c r="O86" s="35">
        <f ca="1">IF(OFFSET(DATA!$A$32,LOOK!$I86+$E$3*120,LOOK!O$64)=0,"",ROUND(OFFSET(DATA!$A$5,LOOK!$I86+$E$3*120,LOOK!O$64)/OFFSET(DATA!$A$32,LOOK!$I86+$E$3*120,LOOK!O$64),3)-ROW()/10000000)</f>
        <v>0.5529914</v>
      </c>
      <c r="P86" s="35">
        <f ca="1">IF(OFFSET(DATA!$A$32,LOOK!$I86+$E$3*120,LOOK!P$64)=0,"",ROUND(OFFSET(DATA!$A$5,LOOK!$I86+$E$3*120,LOOK!P$64)/OFFSET(DATA!$A$32,LOOK!$I86+$E$3*120,LOOK!P$64),3)-ROW()/10000000)</f>
        <v>0.5489914</v>
      </c>
      <c r="Q86" s="35">
        <f ca="1">IF(OFFSET(DATA!$A$32,LOOK!$I86+$E$3*120,LOOK!Q$64)=0,"",ROUND(OFFSET(DATA!$A$5,LOOK!$I86+$E$3*120,LOOK!Q$64)/OFFSET(DATA!$A$32,LOOK!$I86+$E$3*120,LOOK!Q$64),3)-ROW()/10000000)</f>
        <v>0.6019914</v>
      </c>
      <c r="R86" s="35">
        <f ca="1">IF(OFFSET(DATA!$A$32,LOOK!$I86+$E$3*120,LOOK!R$64)=0,"",ROUND(OFFSET(DATA!$A$5,LOOK!$I86+$E$3*120,LOOK!R$64)/OFFSET(DATA!$A$32,LOOK!$I86+$E$3*120,LOOK!R$64),3)-ROW()/10000000)</f>
        <v>0.5469914</v>
      </c>
      <c r="S86" s="35">
        <f ca="1">IF(OFFSET(DATA!$A$32,LOOK!$I86+$E$3*120,LOOK!S$64)=0,"",ROUND(OFFSET(DATA!$A$5,LOOK!$I86+$E$3*120,LOOK!S$64)/OFFSET(DATA!$A$32,LOOK!$I86+$E$3*120,LOOK!S$64),3)-ROW()/10000000)</f>
        <v>0.5559914</v>
      </c>
      <c r="T86" s="35">
        <f ca="1">IF(OFFSET(DATA!$A$32,LOOK!$I86+$E$3*120,LOOK!T$64)=0,"",ROUND(OFFSET(DATA!$A$5,LOOK!$I86+$E$3*120,LOOK!T$64)/OFFSET(DATA!$A$32,LOOK!$I86+$E$3*120,LOOK!T$64),3)-ROW()/10000000)</f>
        <v>0.5399914</v>
      </c>
      <c r="U86" s="35">
        <f ca="1">IF(OFFSET(DATA!$A$32,LOOK!$I86+$E$3*120,LOOK!U$64)=0,"",ROUND(OFFSET(DATA!$A$5,LOOK!$I86+$E$3*120,LOOK!U$64)/OFFSET(DATA!$A$32,LOOK!$I86+$E$3*120,LOOK!U$64),3)-ROW()/10000000)</f>
        <v>0.5689913999999999</v>
      </c>
      <c r="V86" s="33">
        <f ca="1" t="shared" si="32"/>
        <v>0.5419914</v>
      </c>
      <c r="W86" s="10">
        <f t="shared" si="33"/>
        <v>0.5</v>
      </c>
      <c r="Y86" s="61">
        <f ca="1" t="shared" si="34"/>
        <v>0.5689913999999999</v>
      </c>
      <c r="Z86" s="2">
        <f t="shared" si="27"/>
        <v>2</v>
      </c>
      <c r="AA86" s="2">
        <f t="shared" si="35"/>
        <v>20</v>
      </c>
      <c r="AB86" s="8">
        <f ca="1" t="shared" si="36"/>
        <v>0.10299159999999999</v>
      </c>
      <c r="AD86" s="2">
        <f t="shared" si="37"/>
        <v>2</v>
      </c>
      <c r="AE86" s="2">
        <f t="shared" si="38"/>
        <v>2</v>
      </c>
      <c r="AF86" s="2">
        <f t="shared" si="39"/>
        <v>3</v>
      </c>
      <c r="AG86" s="2">
        <f t="shared" si="40"/>
        <v>3</v>
      </c>
      <c r="AH86" s="2">
        <f t="shared" si="41"/>
        <v>3</v>
      </c>
      <c r="AI86" s="2">
        <f t="shared" si="42"/>
        <v>3</v>
      </c>
      <c r="AJ86" s="2">
        <f t="shared" si="43"/>
        <v>3</v>
      </c>
      <c r="AK86" s="2">
        <f t="shared" si="44"/>
        <v>2</v>
      </c>
      <c r="AL86" s="2">
        <f t="shared" si="45"/>
        <v>2</v>
      </c>
      <c r="AM86" s="2">
        <f t="shared" si="46"/>
        <v>3</v>
      </c>
      <c r="AN86" s="2">
        <f t="shared" si="47"/>
        <v>3</v>
      </c>
      <c r="AO86" s="2">
        <f t="shared" si="48"/>
        <v>2</v>
      </c>
    </row>
    <row r="87" spans="2:41" ht="11.25">
      <c r="B87" s="2">
        <f t="shared" si="29"/>
        <v>23</v>
      </c>
      <c r="C87" s="1">
        <f ca="1">OFFSET(LOOK!C27,$R$3*30,0)</f>
        <v>152</v>
      </c>
      <c r="D87" s="1">
        <f ca="1">OFFSET(LOOK!D27,$R$3*30,0)</f>
        <v>593</v>
      </c>
      <c r="E87" s="37">
        <f t="shared" si="30"/>
        <v>0.256</v>
      </c>
      <c r="F87" s="8">
        <f t="shared" si="31"/>
        <v>0.372</v>
      </c>
      <c r="G87" s="8"/>
      <c r="I87" s="2">
        <v>23</v>
      </c>
      <c r="J87" s="35">
        <f ca="1">IF(OFFSET(DATA!$A$32,LOOK!$I87+$E$3*120,LOOK!J$64)=0,"",ROUND(OFFSET(DATA!$A$5,LOOK!$I87+$E$3*120,LOOK!J$64)/OFFSET(DATA!$A$32,LOOK!$I87+$E$3*120,LOOK!J$64),3)-ROW()/10000000)</f>
        <v>0.39499130000000005</v>
      </c>
      <c r="K87" s="35">
        <f ca="1">IF(OFFSET(DATA!$A$32,LOOK!$I87+$E$3*120,LOOK!K$64)=0,"",ROUND(OFFSET(DATA!$A$5,LOOK!$I87+$E$3*120,LOOK!K$64)/OFFSET(DATA!$A$32,LOOK!$I87+$E$3*120,LOOK!K$64),3)-ROW()/10000000)</f>
        <v>0.31999130000000003</v>
      </c>
      <c r="L87" s="35">
        <f ca="1">IF(OFFSET(DATA!$A$32,LOOK!$I87+$E$3*120,LOOK!L$64)=0,"",ROUND(OFFSET(DATA!$A$5,LOOK!$I87+$E$3*120,LOOK!L$64)/OFFSET(DATA!$A$32,LOOK!$I87+$E$3*120,LOOK!L$64),3)-ROW()/10000000)</f>
        <v>0.3029913</v>
      </c>
      <c r="M87" s="35">
        <f ca="1">IF(OFFSET(DATA!$A$32,LOOK!$I87+$E$3*120,LOOK!M$64)=0,"",ROUND(OFFSET(DATA!$A$5,LOOK!$I87+$E$3*120,LOOK!M$64)/OFFSET(DATA!$A$32,LOOK!$I87+$E$3*120,LOOK!M$64),3)-ROW()/10000000)</f>
        <v>0.32299130000000004</v>
      </c>
      <c r="N87" s="35">
        <f ca="1">IF(OFFSET(DATA!$A$32,LOOK!$I87+$E$3*120,LOOK!N$64)=0,"",ROUND(OFFSET(DATA!$A$5,LOOK!$I87+$E$3*120,LOOK!N$64)/OFFSET(DATA!$A$32,LOOK!$I87+$E$3*120,LOOK!N$64),3)-ROW()/10000000)</f>
        <v>0.33799130000000005</v>
      </c>
      <c r="O87" s="35">
        <f ca="1">IF(OFFSET(DATA!$A$32,LOOK!$I87+$E$3*120,LOOK!O$64)=0,"",ROUND(OFFSET(DATA!$A$5,LOOK!$I87+$E$3*120,LOOK!O$64)/OFFSET(DATA!$A$32,LOOK!$I87+$E$3*120,LOOK!O$64),3)-ROW()/10000000)</f>
        <v>0.32999130000000004</v>
      </c>
      <c r="P87" s="35">
        <f ca="1">IF(OFFSET(DATA!$A$32,LOOK!$I87+$E$3*120,LOOK!P$64)=0,"",ROUND(OFFSET(DATA!$A$5,LOOK!$I87+$E$3*120,LOOK!P$64)/OFFSET(DATA!$A$32,LOOK!$I87+$E$3*120,LOOK!P$64),3)-ROW()/10000000)</f>
        <v>0.3109913</v>
      </c>
      <c r="Q87" s="35">
        <f ca="1">IF(OFFSET(DATA!$A$32,LOOK!$I87+$E$3*120,LOOK!Q$64)=0,"",ROUND(OFFSET(DATA!$A$5,LOOK!$I87+$E$3*120,LOOK!Q$64)/OFFSET(DATA!$A$32,LOOK!$I87+$E$3*120,LOOK!Q$64),3)-ROW()/10000000)</f>
        <v>0.3119913</v>
      </c>
      <c r="R87" s="35">
        <f ca="1">IF(OFFSET(DATA!$A$32,LOOK!$I87+$E$3*120,LOOK!R$64)=0,"",ROUND(OFFSET(DATA!$A$5,LOOK!$I87+$E$3*120,LOOK!R$64)/OFFSET(DATA!$A$32,LOOK!$I87+$E$3*120,LOOK!R$64),3)-ROW()/10000000)</f>
        <v>0.2879913</v>
      </c>
      <c r="S87" s="35">
        <f ca="1">IF(OFFSET(DATA!$A$32,LOOK!$I87+$E$3*120,LOOK!S$64)=0,"",ROUND(OFFSET(DATA!$A$5,LOOK!$I87+$E$3*120,LOOK!S$64)/OFFSET(DATA!$A$32,LOOK!$I87+$E$3*120,LOOK!S$64),3)-ROW()/10000000)</f>
        <v>0.2269913</v>
      </c>
      <c r="T87" s="35">
        <f ca="1">IF(OFFSET(DATA!$A$32,LOOK!$I87+$E$3*120,LOOK!T$64)=0,"",ROUND(OFFSET(DATA!$A$5,LOOK!$I87+$E$3*120,LOOK!T$64)/OFFSET(DATA!$A$32,LOOK!$I87+$E$3*120,LOOK!T$64),3)-ROW()/10000000)</f>
        <v>0.2819913</v>
      </c>
      <c r="U87" s="35">
        <f ca="1">IF(OFFSET(DATA!$A$32,LOOK!$I87+$E$3*120,LOOK!U$64)=0,"",ROUND(OFFSET(DATA!$A$5,LOOK!$I87+$E$3*120,LOOK!U$64)/OFFSET(DATA!$A$32,LOOK!$I87+$E$3*120,LOOK!U$64),3)-ROW()/10000000)</f>
        <v>0.25599130000000003</v>
      </c>
      <c r="V87" s="33">
        <f ca="1" t="shared" si="32"/>
        <v>0.3069913</v>
      </c>
      <c r="W87" s="10">
        <f t="shared" si="33"/>
        <v>0.5</v>
      </c>
      <c r="Y87" s="61">
        <f ca="1" t="shared" si="34"/>
        <v>0.25599130000000003</v>
      </c>
      <c r="Z87" s="2">
        <f t="shared" si="27"/>
        <v>17</v>
      </c>
      <c r="AA87" s="2">
        <f t="shared" si="35"/>
        <v>4</v>
      </c>
      <c r="AB87" s="8">
        <f ca="1" t="shared" si="36"/>
        <v>0.0889932</v>
      </c>
      <c r="AD87" s="2">
        <f t="shared" si="37"/>
        <v>9</v>
      </c>
      <c r="AE87" s="2">
        <f t="shared" si="38"/>
        <v>11</v>
      </c>
      <c r="AF87" s="2">
        <f t="shared" si="39"/>
        <v>14</v>
      </c>
      <c r="AG87" s="2">
        <f t="shared" si="40"/>
        <v>12</v>
      </c>
      <c r="AH87" s="2">
        <f t="shared" si="41"/>
        <v>11</v>
      </c>
      <c r="AI87" s="2">
        <f t="shared" si="42"/>
        <v>11</v>
      </c>
      <c r="AJ87" s="2">
        <f t="shared" si="43"/>
        <v>12</v>
      </c>
      <c r="AK87" s="2">
        <f t="shared" si="44"/>
        <v>14</v>
      </c>
      <c r="AL87" s="2">
        <f t="shared" si="45"/>
        <v>12</v>
      </c>
      <c r="AM87" s="2">
        <f t="shared" si="46"/>
        <v>18</v>
      </c>
      <c r="AN87" s="2">
        <f t="shared" si="47"/>
        <v>14</v>
      </c>
      <c r="AO87" s="2">
        <f t="shared" si="48"/>
        <v>17</v>
      </c>
    </row>
    <row r="88" spans="2:41" ht="11.25">
      <c r="B88" s="6">
        <f t="shared" si="29"/>
        <v>24</v>
      </c>
      <c r="C88" s="7">
        <f ca="1">OFFSET(LOOK!C28,$R$3*30,0)</f>
        <v>22</v>
      </c>
      <c r="D88" s="7">
        <f ca="1">OFFSET(LOOK!D28,$R$3*30,0)</f>
        <v>76</v>
      </c>
      <c r="E88" s="38">
        <f t="shared" si="30"/>
        <v>0.289</v>
      </c>
      <c r="F88" s="9">
        <f t="shared" si="31"/>
        <v>0.372</v>
      </c>
      <c r="G88" s="56"/>
      <c r="I88" s="6">
        <v>24</v>
      </c>
      <c r="J88" s="35">
        <f ca="1">IF(OFFSET(DATA!$A$32,LOOK!$I88+$E$3*120,LOOK!J$64)=0,"",ROUND(OFFSET(DATA!$A$5,LOOK!$I88+$E$3*120,LOOK!J$64)/OFFSET(DATA!$A$32,LOOK!$I88+$E$3*120,LOOK!J$64),3)-ROW()/10000000)</f>
        <v>0.26199120000000004</v>
      </c>
      <c r="K88" s="35">
        <f ca="1">IF(OFFSET(DATA!$A$32,LOOK!$I88+$E$3*120,LOOK!K$64)=0,"",ROUND(OFFSET(DATA!$A$5,LOOK!$I88+$E$3*120,LOOK!K$64)/OFFSET(DATA!$A$32,LOOK!$I88+$E$3*120,LOOK!K$64),3)-ROW()/10000000)</f>
        <v>0.2499912</v>
      </c>
      <c r="L88" s="35">
        <f ca="1">IF(OFFSET(DATA!$A$32,LOOK!$I88+$E$3*120,LOOK!L$64)=0,"",ROUND(OFFSET(DATA!$A$5,LOOK!$I88+$E$3*120,LOOK!L$64)/OFFSET(DATA!$A$32,LOOK!$I88+$E$3*120,LOOK!L$64),3)-ROW()/10000000)</f>
        <v>0.2889912</v>
      </c>
      <c r="M88" s="35">
        <f ca="1">IF(OFFSET(DATA!$A$32,LOOK!$I88+$E$3*120,LOOK!M$64)=0,"",ROUND(OFFSET(DATA!$A$5,LOOK!$I88+$E$3*120,LOOK!M$64)/OFFSET(DATA!$A$32,LOOK!$I88+$E$3*120,LOOK!M$64),3)-ROW()/10000000)</f>
        <v>0.2199912</v>
      </c>
      <c r="N88" s="35">
        <f ca="1">IF(OFFSET(DATA!$A$32,LOOK!$I88+$E$3*120,LOOK!N$64)=0,"",ROUND(OFFSET(DATA!$A$5,LOOK!$I88+$E$3*120,LOOK!N$64)/OFFSET(DATA!$A$32,LOOK!$I88+$E$3*120,LOOK!N$64),3)-ROW()/10000000)</f>
        <v>0.2939912</v>
      </c>
      <c r="O88" s="35">
        <f ca="1">IF(OFFSET(DATA!$A$32,LOOK!$I88+$E$3*120,LOOK!O$64)=0,"",ROUND(OFFSET(DATA!$A$5,LOOK!$I88+$E$3*120,LOOK!O$64)/OFFSET(DATA!$A$32,LOOK!$I88+$E$3*120,LOOK!O$64),3)-ROW()/10000000)</f>
        <v>0.34199120000000005</v>
      </c>
      <c r="P88" s="35">
        <f ca="1">IF(OFFSET(DATA!$A$32,LOOK!$I88+$E$3*120,LOOK!P$64)=0,"",ROUND(OFFSET(DATA!$A$5,LOOK!$I88+$E$3*120,LOOK!P$64)/OFFSET(DATA!$A$32,LOOK!$I88+$E$3*120,LOOK!P$64),3)-ROW()/10000000)</f>
        <v>0.38099120000000003</v>
      </c>
      <c r="Q88" s="35">
        <f ca="1">IF(OFFSET(DATA!$A$32,LOOK!$I88+$E$3*120,LOOK!Q$64)=0,"",ROUND(OFFSET(DATA!$A$5,LOOK!$I88+$E$3*120,LOOK!Q$64)/OFFSET(DATA!$A$32,LOOK!$I88+$E$3*120,LOOK!Q$64),3)-ROW()/10000000)</f>
        <v>0.3629912</v>
      </c>
      <c r="R88" s="35">
        <f ca="1">IF(OFFSET(DATA!$A$32,LOOK!$I88+$E$3*120,LOOK!R$64)=0,"",ROUND(OFFSET(DATA!$A$5,LOOK!$I88+$E$3*120,LOOK!R$64)/OFFSET(DATA!$A$32,LOOK!$I88+$E$3*120,LOOK!R$64),3)-ROW()/10000000)</f>
        <v>0.2469912</v>
      </c>
      <c r="S88" s="35">
        <f ca="1">IF(OFFSET(DATA!$A$32,LOOK!$I88+$E$3*120,LOOK!S$64)=0,"",ROUND(OFFSET(DATA!$A$5,LOOK!$I88+$E$3*120,LOOK!S$64)/OFFSET(DATA!$A$32,LOOK!$I88+$E$3*120,LOOK!S$64),3)-ROW()/10000000)</f>
        <v>0.27699120000000005</v>
      </c>
      <c r="T88" s="35">
        <f ca="1">IF(OFFSET(DATA!$A$32,LOOK!$I88+$E$3*120,LOOK!T$64)=0,"",ROUND(OFFSET(DATA!$A$5,LOOK!$I88+$E$3*120,LOOK!T$64)/OFFSET(DATA!$A$32,LOOK!$I88+$E$3*120,LOOK!T$64),3)-ROW()/10000000)</f>
        <v>0.2179912</v>
      </c>
      <c r="U88" s="35">
        <f ca="1">IF(OFFSET(DATA!$A$32,LOOK!$I88+$E$3*120,LOOK!U$64)=0,"",ROUND(OFFSET(DATA!$A$5,LOOK!$I88+$E$3*120,LOOK!U$64)/OFFSET(DATA!$A$32,LOOK!$I88+$E$3*120,LOOK!U$64),3)-ROW()/10000000)</f>
        <v>0.2889912</v>
      </c>
      <c r="V88" s="34">
        <f ca="1" t="shared" si="32"/>
        <v>0.2859912</v>
      </c>
      <c r="W88" s="41">
        <f t="shared" si="33"/>
        <v>0.5</v>
      </c>
      <c r="Y88" s="61">
        <f ca="1" t="shared" si="34"/>
        <v>0.2889912</v>
      </c>
      <c r="Z88" s="2">
        <f t="shared" si="27"/>
        <v>12</v>
      </c>
      <c r="AA88" s="2">
        <f t="shared" si="35"/>
        <v>2</v>
      </c>
      <c r="AB88" s="8">
        <f ca="1" t="shared" si="36"/>
        <v>0.0869934</v>
      </c>
      <c r="AD88" s="2">
        <f t="shared" si="37"/>
        <v>17</v>
      </c>
      <c r="AE88" s="2">
        <f t="shared" si="38"/>
        <v>18</v>
      </c>
      <c r="AF88" s="2">
        <f t="shared" si="39"/>
        <v>15</v>
      </c>
      <c r="AG88" s="2">
        <f t="shared" si="40"/>
        <v>17</v>
      </c>
      <c r="AH88" s="2">
        <f t="shared" si="41"/>
        <v>12</v>
      </c>
      <c r="AI88" s="2">
        <f t="shared" si="42"/>
        <v>10</v>
      </c>
      <c r="AJ88" s="2">
        <f t="shared" si="43"/>
        <v>11</v>
      </c>
      <c r="AK88" s="2">
        <f t="shared" si="44"/>
        <v>13</v>
      </c>
      <c r="AL88" s="2">
        <f t="shared" si="45"/>
        <v>15</v>
      </c>
      <c r="AM88" s="2">
        <f t="shared" si="46"/>
        <v>14</v>
      </c>
      <c r="AN88" s="2">
        <f t="shared" si="47"/>
        <v>18</v>
      </c>
      <c r="AO88" s="2">
        <f t="shared" si="48"/>
        <v>12</v>
      </c>
    </row>
    <row r="89" spans="2:26" ht="11.25">
      <c r="B89" s="2">
        <f t="shared" si="29"/>
        <v>25</v>
      </c>
      <c r="C89" s="1">
        <f ca="1">OFFSET(LOOK!C29,$R$3*30,0)</f>
        <v>1485</v>
      </c>
      <c r="D89" s="1">
        <f ca="1">OFFSET(LOOK!D29,$R$3*30,0)</f>
        <v>3990</v>
      </c>
      <c r="E89" s="37">
        <f t="shared" si="30"/>
        <v>0.372</v>
      </c>
      <c r="F89" s="8"/>
      <c r="G89" s="8"/>
      <c r="I89" s="2">
        <v>25</v>
      </c>
      <c r="J89" s="35">
        <f ca="1">IF(OFFSET(DATA!$A$32,LOOK!$I89+$E$3*120,LOOK!J$64)=0,"",ROUND(OFFSET(DATA!$A$5,LOOK!$I89+$E$3*120,LOOK!J$64)/OFFSET(DATA!$A$32,LOOK!$I89+$E$3*120,LOOK!J$64),3)-ROW()/10000000)</f>
        <v>0.38399110000000003</v>
      </c>
      <c r="K89" s="35">
        <f ca="1">IF(OFFSET(DATA!$A$32,LOOK!$I89+$E$3*120,LOOK!K$64)=0,"",ROUND(OFFSET(DATA!$A$5,LOOK!$I89+$E$3*120,LOOK!K$64)/OFFSET(DATA!$A$32,LOOK!$I89+$E$3*120,LOOK!K$64),3)-ROW()/10000000)</f>
        <v>0.3619911</v>
      </c>
      <c r="L89" s="35">
        <f ca="1">IF(OFFSET(DATA!$A$32,LOOK!$I89+$E$3*120,LOOK!L$64)=0,"",ROUND(OFFSET(DATA!$A$5,LOOK!$I89+$E$3*120,LOOK!L$64)/OFFSET(DATA!$A$32,LOOK!$I89+$E$3*120,LOOK!L$64),3)-ROW()/10000000)</f>
        <v>0.3549911</v>
      </c>
      <c r="M89" s="35">
        <f ca="1">IF(OFFSET(DATA!$A$32,LOOK!$I89+$E$3*120,LOOK!M$64)=0,"",ROUND(OFFSET(DATA!$A$5,LOOK!$I89+$E$3*120,LOOK!M$64)/OFFSET(DATA!$A$32,LOOK!$I89+$E$3*120,LOOK!M$64),3)-ROW()/10000000)</f>
        <v>0.3679911</v>
      </c>
      <c r="N89" s="35">
        <f ca="1">IF(OFFSET(DATA!$A$32,LOOK!$I89+$E$3*120,LOOK!N$64)=0,"",ROUND(OFFSET(DATA!$A$5,LOOK!$I89+$E$3*120,LOOK!N$64)/OFFSET(DATA!$A$32,LOOK!$I89+$E$3*120,LOOK!N$64),3)-ROW()/10000000)</f>
        <v>0.3669911</v>
      </c>
      <c r="O89" s="35">
        <f ca="1">IF(OFFSET(DATA!$A$32,LOOK!$I89+$E$3*120,LOOK!O$64)=0,"",ROUND(OFFSET(DATA!$A$5,LOOK!$I89+$E$3*120,LOOK!O$64)/OFFSET(DATA!$A$32,LOOK!$I89+$E$3*120,LOOK!O$64),3)-ROW()/10000000)</f>
        <v>0.3779911</v>
      </c>
      <c r="P89" s="35">
        <f ca="1">IF(OFFSET(DATA!$A$32,LOOK!$I89+$E$3*120,LOOK!P$64)=0,"",ROUND(OFFSET(DATA!$A$5,LOOK!$I89+$E$3*120,LOOK!P$64)/OFFSET(DATA!$A$32,LOOK!$I89+$E$3*120,LOOK!P$64),3)-ROW()/10000000)</f>
        <v>0.39999110000000004</v>
      </c>
      <c r="Q89" s="35">
        <f ca="1">IF(OFFSET(DATA!$A$32,LOOK!$I89+$E$3*120,LOOK!Q$64)=0,"",ROUND(OFFSET(DATA!$A$5,LOOK!$I89+$E$3*120,LOOK!Q$64)/OFFSET(DATA!$A$32,LOOK!$I89+$E$3*120,LOOK!Q$64),3)-ROW()/10000000)</f>
        <v>0.4119911</v>
      </c>
      <c r="R89" s="35">
        <f ca="1">IF(OFFSET(DATA!$A$32,LOOK!$I89+$E$3*120,LOOK!R$64)=0,"",ROUND(OFFSET(DATA!$A$5,LOOK!$I89+$E$3*120,LOOK!R$64)/OFFSET(DATA!$A$32,LOOK!$I89+$E$3*120,LOOK!R$64),3)-ROW()/10000000)</f>
        <v>0.3769911</v>
      </c>
      <c r="S89" s="35">
        <f ca="1">IF(OFFSET(DATA!$A$32,LOOK!$I89+$E$3*120,LOOK!S$64)=0,"",ROUND(OFFSET(DATA!$A$5,LOOK!$I89+$E$3*120,LOOK!S$64)/OFFSET(DATA!$A$32,LOOK!$I89+$E$3*120,LOOK!S$64),3)-ROW()/10000000)</f>
        <v>0.3689911</v>
      </c>
      <c r="T89" s="35">
        <f ca="1">IF(OFFSET(DATA!$A$32,LOOK!$I89+$E$3*120,LOOK!T$64)=0,"",ROUND(OFFSET(DATA!$A$5,LOOK!$I89+$E$3*120,LOOK!T$64)/OFFSET(DATA!$A$32,LOOK!$I89+$E$3*120,LOOK!T$64),3)-ROW()/10000000)</f>
        <v>0.38499110000000003</v>
      </c>
      <c r="U89" s="35">
        <f ca="1">IF(OFFSET(DATA!$A$32,LOOK!$I89+$E$3*120,LOOK!U$64)=0,"",ROUND(OFFSET(DATA!$A$5,LOOK!$I89+$E$3*120,LOOK!U$64)/OFFSET(DATA!$A$32,LOOK!$I89+$E$3*120,LOOK!U$64),3)-ROW()/10000000)</f>
        <v>0.3719911</v>
      </c>
      <c r="V89" s="33">
        <f ca="1">ROUND(AVERAGE(OFFSET($J89,0,0,1,$C$3)),3)</f>
        <v>0.377</v>
      </c>
      <c r="Z89" s="2"/>
    </row>
    <row r="92" ht="11.25">
      <c r="V92" s="2"/>
    </row>
    <row r="93" spans="10:30" ht="11.25">
      <c r="J93" s="94" t="str">
        <f>J$5</f>
        <v>OCT 17</v>
      </c>
      <c r="K93" s="94" t="str">
        <f aca="true" t="shared" si="49" ref="K93:U93">K$5</f>
        <v>NOV 17</v>
      </c>
      <c r="L93" s="94" t="str">
        <f t="shared" si="49"/>
        <v>DEC 17</v>
      </c>
      <c r="M93" s="94" t="str">
        <f t="shared" si="49"/>
        <v>JAN 18</v>
      </c>
      <c r="N93" s="94" t="str">
        <f t="shared" si="49"/>
        <v>FEB 18</v>
      </c>
      <c r="O93" s="94" t="str">
        <f t="shared" si="49"/>
        <v>MAR 18</v>
      </c>
      <c r="P93" s="94" t="str">
        <f t="shared" si="49"/>
        <v>APR 18</v>
      </c>
      <c r="Q93" s="94" t="str">
        <f t="shared" si="49"/>
        <v>MAY 18</v>
      </c>
      <c r="R93" s="94" t="str">
        <f t="shared" si="49"/>
        <v>JUN 18</v>
      </c>
      <c r="S93" s="94" t="str">
        <f t="shared" si="49"/>
        <v>JUL 18</v>
      </c>
      <c r="T93" s="94" t="str">
        <f t="shared" si="49"/>
        <v>AUG 18</v>
      </c>
      <c r="U93" s="94" t="str">
        <f t="shared" si="49"/>
        <v>SEP 18</v>
      </c>
      <c r="X93" s="270" t="s">
        <v>40</v>
      </c>
      <c r="Y93" s="2"/>
      <c r="AD93" s="5">
        <f>I15</f>
        <v>12</v>
      </c>
    </row>
    <row r="94" spans="9:41" ht="11.25">
      <c r="I94" s="5" t="s">
        <v>11</v>
      </c>
      <c r="J94" s="3">
        <v>1</v>
      </c>
      <c r="K94" s="3">
        <v>2</v>
      </c>
      <c r="L94" s="3">
        <v>3</v>
      </c>
      <c r="M94" s="3">
        <v>4</v>
      </c>
      <c r="N94" s="3">
        <v>5</v>
      </c>
      <c r="O94" s="3">
        <v>6</v>
      </c>
      <c r="P94" s="3">
        <v>7</v>
      </c>
      <c r="Q94" s="3">
        <v>8</v>
      </c>
      <c r="R94" s="3">
        <v>9</v>
      </c>
      <c r="S94" s="3">
        <v>10</v>
      </c>
      <c r="T94" s="3">
        <v>11</v>
      </c>
      <c r="U94" s="3">
        <v>12</v>
      </c>
      <c r="V94" s="3" t="s">
        <v>38</v>
      </c>
      <c r="W94" s="24" t="s">
        <v>39</v>
      </c>
      <c r="X94" s="271"/>
      <c r="Y94" s="3" t="s">
        <v>9</v>
      </c>
      <c r="Z94" s="3" t="s">
        <v>46</v>
      </c>
      <c r="AA94" s="3" t="s">
        <v>19</v>
      </c>
      <c r="AB94" s="3" t="s">
        <v>9</v>
      </c>
      <c r="AD94" s="63">
        <v>1</v>
      </c>
      <c r="AE94" s="63">
        <v>2</v>
      </c>
      <c r="AF94" s="63">
        <v>3</v>
      </c>
      <c r="AG94" s="63">
        <v>4</v>
      </c>
      <c r="AH94" s="63">
        <v>5</v>
      </c>
      <c r="AI94" s="63">
        <v>6</v>
      </c>
      <c r="AJ94" s="63">
        <v>7</v>
      </c>
      <c r="AK94" s="63">
        <v>8</v>
      </c>
      <c r="AL94" s="63">
        <v>9</v>
      </c>
      <c r="AM94" s="63">
        <v>10</v>
      </c>
      <c r="AN94" s="63">
        <v>11</v>
      </c>
      <c r="AO94" s="63">
        <v>12</v>
      </c>
    </row>
    <row r="95" spans="9:41" ht="11.25">
      <c r="I95" s="2">
        <v>1</v>
      </c>
      <c r="J95" s="35">
        <f ca="1">IF(OFFSET(DATA!$A$89,LOOK!$I95+$E$3*120,LOOK!J$94)=0,"",ROUND(OFFSET(DATA!$A$61,LOOK!$I95+$E$3*120,LOOK!J$94)/OFFSET(DATA!$A$89,LOOK!$I95+$E$3*120,LOOK!J$94),3)-ROW()/10000000)</f>
        <v>0.0559905</v>
      </c>
      <c r="K95" s="35">
        <f ca="1">IF(OFFSET(DATA!$A$89,LOOK!$I95+$E$3*120,LOOK!K$94)=0,"",ROUND(OFFSET(DATA!$A$61,LOOK!$I95+$E$3*120,LOOK!K$94)/OFFSET(DATA!$A$89,LOOK!$I95+$E$3*120,LOOK!K$94),3)-ROW()/10000000)</f>
        <v>0.052990499999999996</v>
      </c>
      <c r="L95" s="35">
        <f ca="1">IF(OFFSET(DATA!$A$89,LOOK!$I95+$E$3*120,LOOK!L$94)=0,"",ROUND(OFFSET(DATA!$A$61,LOOK!$I95+$E$3*120,LOOK!L$94)/OFFSET(DATA!$A$89,LOOK!$I95+$E$3*120,LOOK!L$94),3)-ROW()/10000000)</f>
        <v>-9.5E-06</v>
      </c>
      <c r="M95" s="35">
        <f ca="1">IF(OFFSET(DATA!$A$89,LOOK!$I95+$E$3*120,LOOK!M$94)=0,"",ROUND(OFFSET(DATA!$A$61,LOOK!$I95+$E$3*120,LOOK!M$94)/OFFSET(DATA!$A$89,LOOK!$I95+$E$3*120,LOOK!M$94),3)-ROW()/10000000)</f>
        <v>0.1249905</v>
      </c>
      <c r="N95" s="35">
        <f ca="1">IF(OFFSET(DATA!$A$89,LOOK!$I95+$E$3*120,LOOK!N$94)=0,"",ROUND(OFFSET(DATA!$A$61,LOOK!$I95+$E$3*120,LOOK!N$94)/OFFSET(DATA!$A$89,LOOK!$I95+$E$3*120,LOOK!N$94),3)-ROW()/10000000)</f>
        <v>0.3999905</v>
      </c>
      <c r="O95" s="35">
        <f ca="1">IF(OFFSET(DATA!$A$89,LOOK!$I95+$E$3*120,LOOK!O$94)=0,"",ROUND(OFFSET(DATA!$A$61,LOOK!$I95+$E$3*120,LOOK!O$94)/OFFSET(DATA!$A$89,LOOK!$I95+$E$3*120,LOOK!O$94),3)-ROW()/10000000)</f>
        <v>-9.5E-06</v>
      </c>
      <c r="P95" s="35">
        <f ca="1">IF(OFFSET(DATA!$A$89,LOOK!$I95+$E$3*120,LOOK!P$94)=0,"",ROUND(OFFSET(DATA!$A$61,LOOK!$I95+$E$3*120,LOOK!P$94)/OFFSET(DATA!$A$89,LOOK!$I95+$E$3*120,LOOK!P$94),3)-ROW()/10000000)</f>
        <v>-9.5E-06</v>
      </c>
      <c r="Q95" s="35">
        <f ca="1">IF(OFFSET(DATA!$A$89,LOOK!$I95+$E$3*120,LOOK!Q$94)=0,"",ROUND(OFFSET(DATA!$A$61,LOOK!$I95+$E$3*120,LOOK!Q$94)/OFFSET(DATA!$A$89,LOOK!$I95+$E$3*120,LOOK!Q$94),3)-ROW()/10000000)</f>
        <v>-9.5E-06</v>
      </c>
      <c r="R95" s="35">
        <f ca="1">IF(OFFSET(DATA!$A$89,LOOK!$I95+$E$3*120,LOOK!R$94)=0,"",ROUND(OFFSET(DATA!$A$61,LOOK!$I95+$E$3*120,LOOK!R$94)/OFFSET(DATA!$A$89,LOOK!$I95+$E$3*120,LOOK!R$94),3)-ROW()/10000000)</f>
        <v>-9.5E-06</v>
      </c>
      <c r="S95" s="35">
        <f ca="1">IF(OFFSET(DATA!$A$89,LOOK!$I95+$E$3*120,LOOK!S$94)=0,"",ROUND(OFFSET(DATA!$A$61,LOOK!$I95+$E$3*120,LOOK!S$94)/OFFSET(DATA!$A$89,LOOK!$I95+$E$3*120,LOOK!S$94),3)-ROW()/10000000)</f>
        <v>-9.5E-06</v>
      </c>
      <c r="T95" s="35">
        <f ca="1">IF(OFFSET(DATA!$A$89,LOOK!$I95+$E$3*120,LOOK!T$94)=0,"",ROUND(OFFSET(DATA!$A$61,LOOK!$I95+$E$3*120,LOOK!T$94)/OFFSET(DATA!$A$89,LOOK!$I95+$E$3*120,LOOK!T$94),3)-ROW()/10000000)</f>
        <v>-9.5E-06</v>
      </c>
      <c r="U95" s="35">
        <f ca="1">IF(OFFSET(DATA!$A$89,LOOK!$I95+$E$3*120,LOOK!U$94)=0,"",ROUND(OFFSET(DATA!$A$61,LOOK!$I95+$E$3*120,LOOK!U$94)/OFFSET(DATA!$A$89,LOOK!$I95+$E$3*120,LOOK!U$94),3)-ROW()/10000000)</f>
        <v>0.3999905</v>
      </c>
      <c r="V95" s="33">
        <f ca="1">IF(X95=0,"",ROUND(AVERAGE(OFFSET($J95,0,0,1,$C$3)),3))-ROW()/10000000</f>
        <v>0.0859905</v>
      </c>
      <c r="W95" s="10">
        <f>$N$3</f>
        <v>0.9</v>
      </c>
      <c r="X95" s="42">
        <f ca="1">SUM(OFFSET(DATA!$B$89,LOOK!$I95+$E$3*120,0,1,LOOK!C$3))</f>
        <v>107</v>
      </c>
      <c r="Y95" s="61">
        <f ca="1">IF($U$3=1,V95,IF(OFFSET(I95,0,$C$3)="",0,OFFSET(I95,0,$C$3)))</f>
        <v>0.3999905</v>
      </c>
      <c r="Z95" s="2">
        <f>RANK(Y95,$Y$95:$Y$118)</f>
        <v>9</v>
      </c>
      <c r="AA95" s="2">
        <f aca="true" t="shared" si="50" ref="AA95:AA118">MATCH(I95,$Z$95:$Z$118,0)</f>
        <v>22</v>
      </c>
      <c r="AB95" s="8">
        <f ca="1">OFFSET($Y$94,AA95,0)</f>
        <v>0.7329884</v>
      </c>
      <c r="AD95" s="2">
        <f>IF(AD$94&gt;$AD$93,"",RANK(J95,J$95:J$118,0))</f>
        <v>20</v>
      </c>
      <c r="AE95" s="2">
        <f aca="true" t="shared" si="51" ref="AE95:AO110">IF(AE$94&gt;$AD$93,"",RANK(K95,K$95:K$118,0))</f>
        <v>17</v>
      </c>
      <c r="AF95" s="2">
        <f t="shared" si="51"/>
        <v>18</v>
      </c>
      <c r="AG95" s="2">
        <f t="shared" si="51"/>
        <v>20</v>
      </c>
      <c r="AH95" s="2">
        <f t="shared" si="51"/>
        <v>11</v>
      </c>
      <c r="AI95" s="2">
        <f t="shared" si="51"/>
        <v>19</v>
      </c>
      <c r="AJ95" s="2">
        <f t="shared" si="51"/>
        <v>16</v>
      </c>
      <c r="AK95" s="2">
        <f t="shared" si="51"/>
        <v>16</v>
      </c>
      <c r="AL95" s="2">
        <f t="shared" si="51"/>
        <v>17</v>
      </c>
      <c r="AM95" s="2">
        <f t="shared" si="51"/>
        <v>16</v>
      </c>
      <c r="AN95" s="2">
        <f t="shared" si="51"/>
        <v>12</v>
      </c>
      <c r="AO95" s="2">
        <f t="shared" si="51"/>
        <v>9</v>
      </c>
    </row>
    <row r="96" spans="9:41" ht="11.25">
      <c r="I96" s="2">
        <v>2</v>
      </c>
      <c r="J96" s="35">
        <f ca="1">IF(OFFSET(DATA!$A$89,LOOK!$I96+$E$3*120,LOOK!J$94)=0,"",ROUND(OFFSET(DATA!$A$61,LOOK!$I96+$E$3*120,LOOK!J$94)/OFFSET(DATA!$A$89,LOOK!$I96+$E$3*120,LOOK!J$94),3)-ROW()/10000000)</f>
        <v>-9.6E-06</v>
      </c>
      <c r="K96" s="35">
        <f ca="1">IF(OFFSET(DATA!$A$89,LOOK!$I96+$E$3*120,LOOK!K$94)=0,"",ROUND(OFFSET(DATA!$A$61,LOOK!$I96+$E$3*120,LOOK!K$94)/OFFSET(DATA!$A$89,LOOK!$I96+$E$3*120,LOOK!K$94),3)-ROW()/10000000)</f>
        <v>-9.6E-06</v>
      </c>
      <c r="L96" s="35">
        <f ca="1">IF(OFFSET(DATA!$A$89,LOOK!$I96+$E$3*120,LOOK!L$94)=0,"",ROUND(OFFSET(DATA!$A$61,LOOK!$I96+$E$3*120,LOOK!L$94)/OFFSET(DATA!$A$89,LOOK!$I96+$E$3*120,LOOK!L$94),3)-ROW()/10000000)</f>
        <v>-9.6E-06</v>
      </c>
      <c r="M96" s="35">
        <f ca="1">IF(OFFSET(DATA!$A$89,LOOK!$I96+$E$3*120,LOOK!M$94)=0,"",ROUND(OFFSET(DATA!$A$61,LOOK!$I96+$E$3*120,LOOK!M$94)/OFFSET(DATA!$A$89,LOOK!$I96+$E$3*120,LOOK!M$94),3)-ROW()/10000000)</f>
        <v>0.1429904</v>
      </c>
      <c r="N96" s="35">
        <f ca="1">IF(OFFSET(DATA!$A$89,LOOK!$I96+$E$3*120,LOOK!N$94)=0,"",ROUND(OFFSET(DATA!$A$61,LOOK!$I96+$E$3*120,LOOK!N$94)/OFFSET(DATA!$A$89,LOOK!$I96+$E$3*120,LOOK!N$94),3)-ROW()/10000000)</f>
        <v>-9.6E-06</v>
      </c>
      <c r="O96" s="35">
        <f ca="1">IF(OFFSET(DATA!$A$89,LOOK!$I96+$E$3*120,LOOK!O$94)=0,"",ROUND(OFFSET(DATA!$A$61,LOOK!$I96+$E$3*120,LOOK!O$94)/OFFSET(DATA!$A$89,LOOK!$I96+$E$3*120,LOOK!O$94),3)-ROW()/10000000)</f>
        <v>-9.6E-06</v>
      </c>
      <c r="P96" s="35">
        <f ca="1">IF(OFFSET(DATA!$A$89,LOOK!$I96+$E$3*120,LOOK!P$94)=0,"",ROUND(OFFSET(DATA!$A$61,LOOK!$I96+$E$3*120,LOOK!P$94)/OFFSET(DATA!$A$89,LOOK!$I96+$E$3*120,LOOK!P$94),3)-ROW()/10000000)</f>
        <v>-9.6E-06</v>
      </c>
      <c r="Q96" s="35">
        <f ca="1">IF(OFFSET(DATA!$A$89,LOOK!$I96+$E$3*120,LOOK!Q$94)=0,"",ROUND(OFFSET(DATA!$A$61,LOOK!$I96+$E$3*120,LOOK!Q$94)/OFFSET(DATA!$A$89,LOOK!$I96+$E$3*120,LOOK!Q$94),3)-ROW()/10000000)</f>
        <v>-9.6E-06</v>
      </c>
      <c r="R96" s="35">
        <f ca="1">IF(OFFSET(DATA!$A$89,LOOK!$I96+$E$3*120,LOOK!R$94)=0,"",ROUND(OFFSET(DATA!$A$61,LOOK!$I96+$E$3*120,LOOK!R$94)/OFFSET(DATA!$A$89,LOOK!$I96+$E$3*120,LOOK!R$94),3)-ROW()/10000000)</f>
        <v>-9.6E-06</v>
      </c>
      <c r="S96" s="35">
        <f ca="1">IF(OFFSET(DATA!$A$89,LOOK!$I96+$E$3*120,LOOK!S$94)=0,"",ROUND(OFFSET(DATA!$A$61,LOOK!$I96+$E$3*120,LOOK!S$94)/OFFSET(DATA!$A$89,LOOK!$I96+$E$3*120,LOOK!S$94),3)-ROW()/10000000)</f>
        <v>-9.6E-06</v>
      </c>
      <c r="T96" s="35">
        <f ca="1">IF(OFFSET(DATA!$A$89,LOOK!$I96+$E$3*120,LOOK!T$94)=0,"",ROUND(OFFSET(DATA!$A$61,LOOK!$I96+$E$3*120,LOOK!T$94)/OFFSET(DATA!$A$89,LOOK!$I96+$E$3*120,LOOK!T$94),3)-ROW()/10000000)</f>
        <v>-9.6E-06</v>
      </c>
      <c r="U96" s="35">
        <f ca="1">IF(OFFSET(DATA!$A$89,LOOK!$I96+$E$3*120,LOOK!U$94)=0,"",ROUND(OFFSET(DATA!$A$61,LOOK!$I96+$E$3*120,LOOK!U$94)/OFFSET(DATA!$A$89,LOOK!$I96+$E$3*120,LOOK!U$94),3)-ROW()/10000000)</f>
        <v>-9.6E-06</v>
      </c>
      <c r="V96" s="33">
        <f aca="true" ca="1" t="shared" si="52" ref="V96:V118">IF(X96=0,"",ROUND(AVERAGE(OFFSET($J96,0,0,1,$C$3)),3))-ROW()/10000000</f>
        <v>0.0119904</v>
      </c>
      <c r="W96" s="10">
        <f aca="true" t="shared" si="53" ref="W96:W118">$N$3</f>
        <v>0.9</v>
      </c>
      <c r="X96" s="42">
        <f ca="1">SUM(OFFSET(DATA!$B$89,LOOK!$I96+$E$3*120,0,1,LOOK!C$3))</f>
        <v>52</v>
      </c>
      <c r="Y96" s="61">
        <f aca="true" ca="1" t="shared" si="54" ref="Y96:Y118">IF($U$3=1,V96,IF(OFFSET(I96,0,$C$3)="",0,OFFSET(I96,0,$C$3)))</f>
        <v>-9.6E-06</v>
      </c>
      <c r="Z96" s="2">
        <f aca="true" t="shared" si="55" ref="Z96:Z118">RANK(Y96,$Y$95:$Y$118)</f>
        <v>17</v>
      </c>
      <c r="AA96" s="2">
        <f t="shared" si="50"/>
        <v>12</v>
      </c>
      <c r="AB96" s="8">
        <f aca="true" ca="1" t="shared" si="56" ref="AB96:AB118">OFFSET($Y$94,AA96,0)</f>
        <v>0.7219894</v>
      </c>
      <c r="AD96" s="2">
        <f aca="true" t="shared" si="57" ref="AD96:AD118">IF(AD$94&gt;$AD$93,"",RANK(J96,J$95:J$118,0))</f>
        <v>21</v>
      </c>
      <c r="AE96" s="2">
        <f t="shared" si="51"/>
        <v>18</v>
      </c>
      <c r="AF96" s="2">
        <f t="shared" si="51"/>
        <v>19</v>
      </c>
      <c r="AG96" s="2">
        <f t="shared" si="51"/>
        <v>17</v>
      </c>
      <c r="AH96" s="2">
        <f t="shared" si="51"/>
        <v>18</v>
      </c>
      <c r="AI96" s="2">
        <f t="shared" si="51"/>
        <v>20</v>
      </c>
      <c r="AJ96" s="2">
        <f t="shared" si="51"/>
        <v>17</v>
      </c>
      <c r="AK96" s="2">
        <f t="shared" si="51"/>
        <v>17</v>
      </c>
      <c r="AL96" s="2">
        <f t="shared" si="51"/>
        <v>18</v>
      </c>
      <c r="AM96" s="2">
        <f t="shared" si="51"/>
        <v>17</v>
      </c>
      <c r="AN96" s="2">
        <f t="shared" si="51"/>
        <v>13</v>
      </c>
      <c r="AO96" s="2">
        <f t="shared" si="51"/>
        <v>16</v>
      </c>
    </row>
    <row r="97" spans="9:41" ht="11.25">
      <c r="I97" s="2">
        <v>3</v>
      </c>
      <c r="J97" s="35">
        <f ca="1">IF(OFFSET(DATA!$A$89,LOOK!$I97+$E$3*120,LOOK!J$94)=0,"",ROUND(OFFSET(DATA!$A$61,LOOK!$I97+$E$3*120,LOOK!J$94)/OFFSET(DATA!$A$89,LOOK!$I97+$E$3*120,LOOK!J$94),3)-ROW()/10000000)</f>
        <v>0.4999903</v>
      </c>
      <c r="K97" s="35">
        <f ca="1">IF(OFFSET(DATA!$A$89,LOOK!$I97+$E$3*120,LOOK!K$94)=0,"",ROUND(OFFSET(DATA!$A$61,LOOK!$I97+$E$3*120,LOOK!K$94)/OFFSET(DATA!$A$89,LOOK!$I97+$E$3*120,LOOK!K$94),3)-ROW()/10000000)</f>
        <v>-9.7E-06</v>
      </c>
      <c r="L97" s="35">
        <f ca="1">IF(OFFSET(DATA!$A$89,LOOK!$I97+$E$3*120,LOOK!L$94)=0,"",ROUND(OFFSET(DATA!$A$61,LOOK!$I97+$E$3*120,LOOK!L$94)/OFFSET(DATA!$A$89,LOOK!$I97+$E$3*120,LOOK!L$94),3)-ROW()/10000000)</f>
        <v>-9.7E-06</v>
      </c>
      <c r="M97" s="35">
        <f ca="1">IF(OFFSET(DATA!$A$89,LOOK!$I97+$E$3*120,LOOK!M$94)=0,"",ROUND(OFFSET(DATA!$A$61,LOOK!$I97+$E$3*120,LOOK!M$94)/OFFSET(DATA!$A$89,LOOK!$I97+$E$3*120,LOOK!M$94),3)-ROW()/10000000)</f>
        <v>-9.7E-06</v>
      </c>
      <c r="N97" s="35">
        <f ca="1">IF(OFFSET(DATA!$A$89,LOOK!$I97+$E$3*120,LOOK!N$94)=0,"",ROUND(OFFSET(DATA!$A$61,LOOK!$I97+$E$3*120,LOOK!N$94)/OFFSET(DATA!$A$89,LOOK!$I97+$E$3*120,LOOK!N$94),3)-ROW()/10000000)</f>
        <v>-9.7E-06</v>
      </c>
      <c r="O97" s="35">
        <f ca="1">IF(OFFSET(DATA!$A$89,LOOK!$I97+$E$3*120,LOOK!O$94)=0,"",ROUND(OFFSET(DATA!$A$61,LOOK!$I97+$E$3*120,LOOK!O$94)/OFFSET(DATA!$A$89,LOOK!$I97+$E$3*120,LOOK!O$94),3)-ROW()/10000000)</f>
        <v>-9.7E-06</v>
      </c>
      <c r="P97" s="35">
        <f ca="1">IF(OFFSET(DATA!$A$89,LOOK!$I97+$E$3*120,LOOK!P$94)=0,"",ROUND(OFFSET(DATA!$A$61,LOOK!$I97+$E$3*120,LOOK!P$94)/OFFSET(DATA!$A$89,LOOK!$I97+$E$3*120,LOOK!P$94),3)-ROW()/10000000)</f>
        <v>-9.7E-06</v>
      </c>
      <c r="Q97" s="35">
        <f ca="1">IF(OFFSET(DATA!$A$89,LOOK!$I97+$E$3*120,LOOK!Q$94)=0,"",ROUND(OFFSET(DATA!$A$61,LOOK!$I97+$E$3*120,LOOK!Q$94)/OFFSET(DATA!$A$89,LOOK!$I97+$E$3*120,LOOK!Q$94),3)-ROW()/10000000)</f>
        <v>0.9999903</v>
      </c>
      <c r="R97" s="35">
        <f ca="1">IF(OFFSET(DATA!$A$89,LOOK!$I97+$E$3*120,LOOK!R$94)=0,"",ROUND(OFFSET(DATA!$A$61,LOOK!$I97+$E$3*120,LOOK!R$94)/OFFSET(DATA!$A$89,LOOK!$I97+$E$3*120,LOOK!R$94),3)-ROW()/10000000)</f>
        <v>-9.7E-06</v>
      </c>
      <c r="S97" s="35">
        <f ca="1">IF(OFFSET(DATA!$A$89,LOOK!$I97+$E$3*120,LOOK!S$94)=0,"",ROUND(OFFSET(DATA!$A$61,LOOK!$I97+$E$3*120,LOOK!S$94)/OFFSET(DATA!$A$89,LOOK!$I97+$E$3*120,LOOK!S$94),3)-ROW()/10000000)</f>
        <v>-9.7E-06</v>
      </c>
      <c r="T97" s="35">
        <f ca="1">IF(OFFSET(DATA!$A$89,LOOK!$I97+$E$3*120,LOOK!T$94)=0,"",ROUND(OFFSET(DATA!$A$61,LOOK!$I97+$E$3*120,LOOK!T$94)/OFFSET(DATA!$A$89,LOOK!$I97+$E$3*120,LOOK!T$94),3)-ROW()/10000000)</f>
        <v>-9.7E-06</v>
      </c>
      <c r="U97" s="35">
        <f ca="1">IF(OFFSET(DATA!$A$89,LOOK!$I97+$E$3*120,LOOK!U$94)=0,"",ROUND(OFFSET(DATA!$A$61,LOOK!$I97+$E$3*120,LOOK!U$94)/OFFSET(DATA!$A$89,LOOK!$I97+$E$3*120,LOOK!U$94),3)-ROW()/10000000)</f>
        <v>-9.7E-06</v>
      </c>
      <c r="V97" s="33">
        <f ca="1" t="shared" si="52"/>
        <v>0.1249903</v>
      </c>
      <c r="W97" s="10">
        <f t="shared" si="53"/>
        <v>0.9</v>
      </c>
      <c r="X97" s="42">
        <f ca="1">SUM(OFFSET(DATA!$B$89,LOOK!$I97+$E$3*120,0,1,LOOK!C$3))</f>
        <v>35</v>
      </c>
      <c r="Y97" s="61">
        <f ca="1" t="shared" si="54"/>
        <v>-9.7E-06</v>
      </c>
      <c r="Z97" s="2">
        <f t="shared" si="55"/>
        <v>18</v>
      </c>
      <c r="AA97" s="2">
        <f t="shared" si="50"/>
        <v>10</v>
      </c>
      <c r="AB97" s="8">
        <f ca="1" t="shared" si="56"/>
        <v>0.6669896000000001</v>
      </c>
      <c r="AD97" s="2">
        <f>IF(AD$94&gt;$AD$93,"",RANK(IF(J97="",0,J97),J$95:J$118,0))</f>
        <v>5</v>
      </c>
      <c r="AE97" s="2">
        <f t="shared" si="51"/>
        <v>19</v>
      </c>
      <c r="AF97" s="2">
        <f t="shared" si="51"/>
        <v>20</v>
      </c>
      <c r="AG97" s="2">
        <f t="shared" si="51"/>
        <v>22</v>
      </c>
      <c r="AH97" s="2">
        <f t="shared" si="51"/>
        <v>19</v>
      </c>
      <c r="AI97" s="2">
        <f t="shared" si="51"/>
        <v>21</v>
      </c>
      <c r="AJ97" s="2">
        <f t="shared" si="51"/>
        <v>18</v>
      </c>
      <c r="AK97" s="2">
        <f t="shared" si="51"/>
        <v>1</v>
      </c>
      <c r="AL97" s="2">
        <f t="shared" si="51"/>
        <v>19</v>
      </c>
      <c r="AM97" s="2">
        <f t="shared" si="51"/>
        <v>18</v>
      </c>
      <c r="AN97" s="2">
        <f t="shared" si="51"/>
        <v>14</v>
      </c>
      <c r="AO97" s="2">
        <f t="shared" si="51"/>
        <v>17</v>
      </c>
    </row>
    <row r="98" spans="9:41" ht="11.25">
      <c r="I98" s="2">
        <v>4</v>
      </c>
      <c r="J98" s="35">
        <f ca="1">IF(OFFSET(DATA!$A$89,LOOK!$I98+$E$3*120,LOOK!J$94)=0,"",ROUND(OFFSET(DATA!$A$61,LOOK!$I98+$E$3*120,LOOK!J$94)/OFFSET(DATA!$A$89,LOOK!$I98+$E$3*120,LOOK!J$94),3)-ROW()/10000000)</f>
        <v>0.4999902</v>
      </c>
      <c r="K98" s="35">
        <f ca="1">IF(OFFSET(DATA!$A$89,LOOK!$I98+$E$3*120,LOOK!K$94)=0,"",ROUND(OFFSET(DATA!$A$61,LOOK!$I98+$E$3*120,LOOK!K$94)/OFFSET(DATA!$A$89,LOOK!$I98+$E$3*120,LOOK!K$94),3)-ROW()/10000000)</f>
        <v>0.3329902</v>
      </c>
      <c r="L98" s="35">
        <f ca="1">IF(OFFSET(DATA!$A$89,LOOK!$I98+$E$3*120,LOOK!L$94)=0,"",ROUND(OFFSET(DATA!$A$61,LOOK!$I98+$E$3*120,LOOK!L$94)/OFFSET(DATA!$A$89,LOOK!$I98+$E$3*120,LOOK!L$94),3)-ROW()/10000000)</f>
        <v>0.28599019999999997</v>
      </c>
      <c r="M98" s="35">
        <f ca="1">IF(OFFSET(DATA!$A$89,LOOK!$I98+$E$3*120,LOOK!M$94)=0,"",ROUND(OFFSET(DATA!$A$61,LOOK!$I98+$E$3*120,LOOK!M$94)/OFFSET(DATA!$A$89,LOOK!$I98+$E$3*120,LOOK!M$94),3)-ROW()/10000000)</f>
        <v>0.3329902</v>
      </c>
      <c r="N98" s="35">
        <f ca="1">IF(OFFSET(DATA!$A$89,LOOK!$I98+$E$3*120,LOOK!N$94)=0,"",ROUND(OFFSET(DATA!$A$61,LOOK!$I98+$E$3*120,LOOK!N$94)/OFFSET(DATA!$A$89,LOOK!$I98+$E$3*120,LOOK!N$94),3)-ROW()/10000000)</f>
        <v>-9.8E-06</v>
      </c>
      <c r="O98" s="35">
        <f ca="1">IF(OFFSET(DATA!$A$89,LOOK!$I98+$E$3*120,LOOK!O$94)=0,"",ROUND(OFFSET(DATA!$A$61,LOOK!$I98+$E$3*120,LOOK!O$94)/OFFSET(DATA!$A$89,LOOK!$I98+$E$3*120,LOOK!O$94),3)-ROW()/10000000)</f>
        <v>-9.8E-06</v>
      </c>
      <c r="P98" s="35">
        <f ca="1">IF(OFFSET(DATA!$A$89,LOOK!$I98+$E$3*120,LOOK!P$94)=0,"",ROUND(OFFSET(DATA!$A$61,LOOK!$I98+$E$3*120,LOOK!P$94)/OFFSET(DATA!$A$89,LOOK!$I98+$E$3*120,LOOK!P$94),3)-ROW()/10000000)</f>
        <v>0.2499902</v>
      </c>
      <c r="Q98" s="35">
        <f ca="1">IF(OFFSET(DATA!$A$89,LOOK!$I98+$E$3*120,LOOK!Q$94)=0,"",ROUND(OFFSET(DATA!$A$61,LOOK!$I98+$E$3*120,LOOK!Q$94)/OFFSET(DATA!$A$89,LOOK!$I98+$E$3*120,LOOK!Q$94),3)-ROW()/10000000)</f>
        <v>0.4999902</v>
      </c>
      <c r="R98" s="35">
        <f ca="1">IF(OFFSET(DATA!$A$89,LOOK!$I98+$E$3*120,LOOK!R$94)=0,"",ROUND(OFFSET(DATA!$A$61,LOOK!$I98+$E$3*120,LOOK!R$94)/OFFSET(DATA!$A$89,LOOK!$I98+$E$3*120,LOOK!R$94),3)-ROW()/10000000)</f>
        <v>0.1999902</v>
      </c>
      <c r="S98" s="35">
        <f ca="1">IF(OFFSET(DATA!$A$89,LOOK!$I98+$E$3*120,LOOK!S$94)=0,"",ROUND(OFFSET(DATA!$A$61,LOOK!$I98+$E$3*120,LOOK!S$94)/OFFSET(DATA!$A$89,LOOK!$I98+$E$3*120,LOOK!S$94),3)-ROW()/10000000)</f>
        <v>0.3329902</v>
      </c>
      <c r="T98" s="35">
        <f ca="1">IF(OFFSET(DATA!$A$89,LOOK!$I98+$E$3*120,LOOK!T$94)=0,"",ROUND(OFFSET(DATA!$A$61,LOOK!$I98+$E$3*120,LOOK!T$94)/OFFSET(DATA!$A$89,LOOK!$I98+$E$3*120,LOOK!T$94),3)-ROW()/10000000)</f>
        <v>0.4999902</v>
      </c>
      <c r="U98" s="35">
        <f ca="1">IF(OFFSET(DATA!$A$89,LOOK!$I98+$E$3*120,LOOK!U$94)=0,"",ROUND(OFFSET(DATA!$A$61,LOOK!$I98+$E$3*120,LOOK!U$94)/OFFSET(DATA!$A$89,LOOK!$I98+$E$3*120,LOOK!U$94),3)-ROW()/10000000)</f>
        <v>0.3329902</v>
      </c>
      <c r="V98" s="33">
        <f ca="1" t="shared" si="52"/>
        <v>0.2969902</v>
      </c>
      <c r="W98" s="10">
        <f t="shared" si="53"/>
        <v>0.9</v>
      </c>
      <c r="X98" s="42">
        <f ca="1">SUM(OFFSET(DATA!$B$89,LOOK!$I98+$E$3*120,0,1,LOOK!C$3))</f>
        <v>44</v>
      </c>
      <c r="Y98" s="61">
        <f ca="1" t="shared" si="54"/>
        <v>0.3329902</v>
      </c>
      <c r="Z98" s="2">
        <f t="shared" si="55"/>
        <v>11</v>
      </c>
      <c r="AA98" s="2">
        <f t="shared" si="50"/>
        <v>21</v>
      </c>
      <c r="AB98" s="8">
        <f ca="1" t="shared" si="56"/>
        <v>0.6249885</v>
      </c>
      <c r="AD98" s="2">
        <f t="shared" si="57"/>
        <v>6</v>
      </c>
      <c r="AE98" s="2">
        <f t="shared" si="51"/>
        <v>7</v>
      </c>
      <c r="AF98" s="2">
        <f t="shared" si="51"/>
        <v>11</v>
      </c>
      <c r="AG98" s="2">
        <f t="shared" si="51"/>
        <v>13</v>
      </c>
      <c r="AH98" s="2">
        <f t="shared" si="51"/>
        <v>20</v>
      </c>
      <c r="AI98" s="2">
        <f t="shared" si="51"/>
        <v>22</v>
      </c>
      <c r="AJ98" s="2">
        <f t="shared" si="51"/>
        <v>13</v>
      </c>
      <c r="AK98" s="2">
        <f t="shared" si="51"/>
        <v>4</v>
      </c>
      <c r="AL98" s="2">
        <f t="shared" si="51"/>
        <v>14</v>
      </c>
      <c r="AM98" s="2">
        <f t="shared" si="51"/>
        <v>7</v>
      </c>
      <c r="AN98" s="2">
        <f t="shared" si="51"/>
        <v>4</v>
      </c>
      <c r="AO98" s="2">
        <f t="shared" si="51"/>
        <v>11</v>
      </c>
    </row>
    <row r="99" spans="9:41" ht="11.25">
      <c r="I99" s="2">
        <v>5</v>
      </c>
      <c r="J99" s="35">
        <f ca="1">IF(OFFSET(DATA!$A$89,LOOK!$I99+$E$3*120,LOOK!J$94)=0,"",ROUND(OFFSET(DATA!$A$61,LOOK!$I99+$E$3*120,LOOK!J$94)/OFFSET(DATA!$A$89,LOOK!$I99+$E$3*120,LOOK!J$94),3)-ROW()/10000000)</f>
        <v>0.4619901</v>
      </c>
      <c r="K99" s="35">
        <f ca="1">IF(OFFSET(DATA!$A$89,LOOK!$I99+$E$3*120,LOOK!K$94)=0,"",ROUND(OFFSET(DATA!$A$61,LOOK!$I99+$E$3*120,LOOK!K$94)/OFFSET(DATA!$A$89,LOOK!$I99+$E$3*120,LOOK!K$94),3)-ROW()/10000000)</f>
        <v>0.2999901</v>
      </c>
      <c r="L99" s="35">
        <f ca="1">IF(OFFSET(DATA!$A$89,LOOK!$I99+$E$3*120,LOOK!L$94)=0,"",ROUND(OFFSET(DATA!$A$61,LOOK!$I99+$E$3*120,LOOK!L$94)/OFFSET(DATA!$A$89,LOOK!$I99+$E$3*120,LOOK!L$94),3)-ROW()/10000000)</f>
        <v>0.14299009999999998</v>
      </c>
      <c r="M99" s="35">
        <f ca="1">IF(OFFSET(DATA!$A$89,LOOK!$I99+$E$3*120,LOOK!M$94)=0,"",ROUND(OFFSET(DATA!$A$61,LOOK!$I99+$E$3*120,LOOK!M$94)/OFFSET(DATA!$A$89,LOOK!$I99+$E$3*120,LOOK!M$94),3)-ROW()/10000000)</f>
        <v>0.4999901</v>
      </c>
      <c r="N99" s="35">
        <f ca="1">IF(OFFSET(DATA!$A$89,LOOK!$I99+$E$3*120,LOOK!N$94)=0,"",ROUND(OFFSET(DATA!$A$61,LOOK!$I99+$E$3*120,LOOK!N$94)/OFFSET(DATA!$A$89,LOOK!$I99+$E$3*120,LOOK!N$94),3)-ROW()/10000000)</f>
        <v>0.6669901</v>
      </c>
      <c r="O99" s="35">
        <f ca="1">IF(OFFSET(DATA!$A$89,LOOK!$I99+$E$3*120,LOOK!O$94)=0,"",ROUND(OFFSET(DATA!$A$61,LOOK!$I99+$E$3*120,LOOK!O$94)/OFFSET(DATA!$A$89,LOOK!$I99+$E$3*120,LOOK!O$94),3)-ROW()/10000000)</f>
        <v>0.6669901</v>
      </c>
      <c r="P99" s="35">
        <f ca="1">IF(OFFSET(DATA!$A$89,LOOK!$I99+$E$3*120,LOOK!P$94)=0,"",ROUND(OFFSET(DATA!$A$61,LOOK!$I99+$E$3*120,LOOK!P$94)/OFFSET(DATA!$A$89,LOOK!$I99+$E$3*120,LOOK!P$94),3)-ROW()/10000000)</f>
        <v>0.4999901</v>
      </c>
      <c r="Q99" s="35">
        <f ca="1">IF(OFFSET(DATA!$A$89,LOOK!$I99+$E$3*120,LOOK!Q$94)=0,"",ROUND(OFFSET(DATA!$A$61,LOOK!$I99+$E$3*120,LOOK!Q$94)/OFFSET(DATA!$A$89,LOOK!$I99+$E$3*120,LOOK!Q$94),3)-ROW()/10000000)</f>
        <v>0.4999901</v>
      </c>
      <c r="R99" s="35">
        <f ca="1">IF(OFFSET(DATA!$A$89,LOOK!$I99+$E$3*120,LOOK!R$94)=0,"",ROUND(OFFSET(DATA!$A$61,LOOK!$I99+$E$3*120,LOOK!R$94)/OFFSET(DATA!$A$89,LOOK!$I99+$E$3*120,LOOK!R$94),3)-ROW()/10000000)</f>
        <v>0.4999901</v>
      </c>
      <c r="S99" s="35">
        <f ca="1">IF(OFFSET(DATA!$A$89,LOOK!$I99+$E$3*120,LOOK!S$94)=0,"",ROUND(OFFSET(DATA!$A$61,LOOK!$I99+$E$3*120,LOOK!S$94)/OFFSET(DATA!$A$89,LOOK!$I99+$E$3*120,LOOK!S$94),3)-ROW()/10000000)</f>
        <v>0.1999901</v>
      </c>
      <c r="T99" s="35">
        <f ca="1">IF(OFFSET(DATA!$A$89,LOOK!$I99+$E$3*120,LOOK!T$94)=0,"",ROUND(OFFSET(DATA!$A$61,LOOK!$I99+$E$3*120,LOOK!T$94)/OFFSET(DATA!$A$89,LOOK!$I99+$E$3*120,LOOK!T$94),3)-ROW()/10000000)</f>
        <v>0.3329901</v>
      </c>
      <c r="U99" s="35">
        <f ca="1">IF(OFFSET(DATA!$A$89,LOOK!$I99+$E$3*120,LOOK!U$94)=0,"",ROUND(OFFSET(DATA!$A$61,LOOK!$I99+$E$3*120,LOOK!U$94)/OFFSET(DATA!$A$89,LOOK!$I99+$E$3*120,LOOK!U$94),3)-ROW()/10000000)</f>
        <v>0.14299009999999998</v>
      </c>
      <c r="V99" s="33">
        <f ca="1" t="shared" si="52"/>
        <v>0.40999009999999997</v>
      </c>
      <c r="W99" s="10">
        <f t="shared" si="53"/>
        <v>0.9</v>
      </c>
      <c r="X99" s="42">
        <f ca="1">SUM(OFFSET(DATA!$B$89,LOOK!$I99+$E$3*120,0,1,LOOK!C$3))</f>
        <v>66</v>
      </c>
      <c r="Y99" s="61">
        <f ca="1" t="shared" si="54"/>
        <v>0.14299009999999998</v>
      </c>
      <c r="Z99" s="2">
        <f t="shared" si="55"/>
        <v>15</v>
      </c>
      <c r="AA99" s="2">
        <f t="shared" si="50"/>
        <v>11</v>
      </c>
      <c r="AB99" s="8">
        <f ca="1" t="shared" si="56"/>
        <v>0.5879894999999999</v>
      </c>
      <c r="AD99" s="2">
        <f t="shared" si="57"/>
        <v>8</v>
      </c>
      <c r="AE99" s="2">
        <f t="shared" si="51"/>
        <v>10</v>
      </c>
      <c r="AF99" s="2">
        <f t="shared" si="51"/>
        <v>15</v>
      </c>
      <c r="AG99" s="2">
        <f t="shared" si="51"/>
        <v>6</v>
      </c>
      <c r="AH99" s="2">
        <f t="shared" si="51"/>
        <v>4</v>
      </c>
      <c r="AI99" s="2">
        <f t="shared" si="51"/>
        <v>7</v>
      </c>
      <c r="AJ99" s="2">
        <f t="shared" si="51"/>
        <v>6</v>
      </c>
      <c r="AK99" s="2">
        <f t="shared" si="51"/>
        <v>5</v>
      </c>
      <c r="AL99" s="2">
        <f t="shared" si="51"/>
        <v>6</v>
      </c>
      <c r="AM99" s="2">
        <f t="shared" si="51"/>
        <v>13</v>
      </c>
      <c r="AN99" s="2">
        <f t="shared" si="51"/>
        <v>8</v>
      </c>
      <c r="AO99" s="2">
        <f t="shared" si="51"/>
        <v>15</v>
      </c>
    </row>
    <row r="100" spans="9:41" ht="11.25">
      <c r="I100" s="2">
        <v>6</v>
      </c>
      <c r="J100" s="35">
        <f ca="1">IF(OFFSET(DATA!$A$89,LOOK!$I100+$E$3*120,LOOK!J$94)=0,"",ROUND(OFFSET(DATA!$A$61,LOOK!$I100+$E$3*120,LOOK!J$94)/OFFSET(DATA!$A$89,LOOK!$I100+$E$3*120,LOOK!J$94),3)-ROW()/10000000)</f>
        <v>-1E-05</v>
      </c>
      <c r="K100" s="35">
        <f ca="1">IF(OFFSET(DATA!$A$89,LOOK!$I100+$E$3*120,LOOK!K$94)=0,"",ROUND(OFFSET(DATA!$A$61,LOOK!$I100+$E$3*120,LOOK!K$94)/OFFSET(DATA!$A$89,LOOK!$I100+$E$3*120,LOOK!K$94),3)-ROW()/10000000)</f>
        <v>-1E-05</v>
      </c>
      <c r="L100" s="35">
        <f ca="1">IF(OFFSET(DATA!$A$89,LOOK!$I100+$E$3*120,LOOK!L$94)=0,"",ROUND(OFFSET(DATA!$A$61,LOOK!$I100+$E$3*120,LOOK!L$94)/OFFSET(DATA!$A$89,LOOK!$I100+$E$3*120,LOOK!L$94),3)-ROW()/10000000)</f>
        <v>-1E-05</v>
      </c>
      <c r="M100" s="35">
        <f ca="1">IF(OFFSET(DATA!$A$89,LOOK!$I100+$E$3*120,LOOK!M$94)=0,"",ROUND(OFFSET(DATA!$A$61,LOOK!$I100+$E$3*120,LOOK!M$94)/OFFSET(DATA!$A$89,LOOK!$I100+$E$3*120,LOOK!M$94),3)-ROW()/10000000)</f>
        <v>0.99999</v>
      </c>
      <c r="N100" s="35">
        <f ca="1">IF(OFFSET(DATA!$A$89,LOOK!$I100+$E$3*120,LOOK!N$94)=0,"",ROUND(OFFSET(DATA!$A$61,LOOK!$I100+$E$3*120,LOOK!N$94)/OFFSET(DATA!$A$89,LOOK!$I100+$E$3*120,LOOK!N$94),3)-ROW()/10000000)</f>
        <v>0.99999</v>
      </c>
      <c r="O100" s="35">
        <f ca="1">IF(OFFSET(DATA!$A$89,LOOK!$I100+$E$3*120,LOOK!O$94)=0,"",ROUND(OFFSET(DATA!$A$61,LOOK!$I100+$E$3*120,LOOK!O$94)/OFFSET(DATA!$A$89,LOOK!$I100+$E$3*120,LOOK!O$94),3)-ROW()/10000000)</f>
        <v>0.99999</v>
      </c>
      <c r="P100" s="35">
        <f ca="1">IF(OFFSET(DATA!$A$89,LOOK!$I100+$E$3*120,LOOK!P$94)=0,"",ROUND(OFFSET(DATA!$A$61,LOOK!$I100+$E$3*120,LOOK!P$94)/OFFSET(DATA!$A$89,LOOK!$I100+$E$3*120,LOOK!P$94),3)-ROW()/10000000)</f>
      </c>
      <c r="Q100" s="35">
        <f ca="1">IF(OFFSET(DATA!$A$89,LOOK!$I100+$E$3*120,LOOK!Q$94)=0,"",ROUND(OFFSET(DATA!$A$61,LOOK!$I100+$E$3*120,LOOK!Q$94)/OFFSET(DATA!$A$89,LOOK!$I100+$E$3*120,LOOK!Q$94),3)-ROW()/10000000)</f>
        <v>-1E-05</v>
      </c>
      <c r="R100" s="35">
        <f ca="1">IF(OFFSET(DATA!$A$89,LOOK!$I100+$E$3*120,LOOK!R$94)=0,"",ROUND(OFFSET(DATA!$A$61,LOOK!$I100+$E$3*120,LOOK!R$94)/OFFSET(DATA!$A$89,LOOK!$I100+$E$3*120,LOOK!R$94),3)-ROW()/10000000)</f>
        <v>-1E-05</v>
      </c>
      <c r="S100" s="35">
        <f ca="1">IF(OFFSET(DATA!$A$89,LOOK!$I100+$E$3*120,LOOK!S$94)=0,"",ROUND(OFFSET(DATA!$A$61,LOOK!$I100+$E$3*120,LOOK!S$94)/OFFSET(DATA!$A$89,LOOK!$I100+$E$3*120,LOOK!S$94),3)-ROW()/10000000)</f>
      </c>
      <c r="T100" s="35">
        <f ca="1">IF(OFFSET(DATA!$A$89,LOOK!$I100+$E$3*120,LOOK!T$94)=0,"",ROUND(OFFSET(DATA!$A$61,LOOK!$I100+$E$3*120,LOOK!T$94)/OFFSET(DATA!$A$89,LOOK!$I100+$E$3*120,LOOK!T$94),3)-ROW()/10000000)</f>
      </c>
      <c r="U100" s="35">
        <f ca="1">IF(OFFSET(DATA!$A$89,LOOK!$I100+$E$3*120,LOOK!U$94)=0,"",ROUND(OFFSET(DATA!$A$61,LOOK!$I100+$E$3*120,LOOK!U$94)/OFFSET(DATA!$A$89,LOOK!$I100+$E$3*120,LOOK!U$94),3)-ROW()/10000000)</f>
        <v>-1E-05</v>
      </c>
      <c r="V100" s="33">
        <f ca="1" t="shared" si="52"/>
        <v>0.33299</v>
      </c>
      <c r="W100" s="10">
        <f t="shared" si="53"/>
        <v>0.9</v>
      </c>
      <c r="X100" s="42">
        <f ca="1">SUM(OFFSET(DATA!$B$89,LOOK!$I100+$E$3*120,0,1,LOOK!C$3))</f>
        <v>9</v>
      </c>
      <c r="Y100" s="61">
        <f ca="1" t="shared" si="54"/>
        <v>-1E-05</v>
      </c>
      <c r="Z100" s="2">
        <f t="shared" si="55"/>
        <v>19</v>
      </c>
      <c r="AA100" s="2">
        <f t="shared" si="50"/>
        <v>16</v>
      </c>
      <c r="AB100" s="8">
        <f ca="1" t="shared" si="56"/>
        <v>0.582989</v>
      </c>
      <c r="AD100" s="2">
        <f t="shared" si="57"/>
        <v>22</v>
      </c>
      <c r="AE100" s="2">
        <f t="shared" si="51"/>
        <v>20</v>
      </c>
      <c r="AF100" s="2">
        <f t="shared" si="51"/>
        <v>21</v>
      </c>
      <c r="AG100" s="2">
        <f t="shared" si="51"/>
        <v>1</v>
      </c>
      <c r="AH100" s="2">
        <f t="shared" si="51"/>
        <v>1</v>
      </c>
      <c r="AI100" s="2">
        <f t="shared" si="51"/>
        <v>1</v>
      </c>
      <c r="AJ100" s="2" t="e">
        <f t="shared" si="51"/>
        <v>#VALUE!</v>
      </c>
      <c r="AK100" s="2">
        <f t="shared" si="51"/>
        <v>18</v>
      </c>
      <c r="AL100" s="2">
        <f t="shared" si="51"/>
        <v>20</v>
      </c>
      <c r="AM100" s="2" t="e">
        <f t="shared" si="51"/>
        <v>#VALUE!</v>
      </c>
      <c r="AN100" s="2" t="e">
        <f t="shared" si="51"/>
        <v>#VALUE!</v>
      </c>
      <c r="AO100" s="2">
        <f t="shared" si="51"/>
        <v>18</v>
      </c>
    </row>
    <row r="101" spans="9:41" ht="11.25">
      <c r="I101" s="2">
        <v>7</v>
      </c>
      <c r="J101" s="35">
        <f ca="1">IF(OFFSET(DATA!$A$89,LOOK!$I101+$E$3*120,LOOK!J$94)=0,"",ROUND(OFFSET(DATA!$A$61,LOOK!$I101+$E$3*120,LOOK!J$94)/OFFSET(DATA!$A$89,LOOK!$I101+$E$3*120,LOOK!J$94),3)-ROW()/10000000)</f>
        <v>-1.01E-05</v>
      </c>
      <c r="K101" s="35">
        <f ca="1">IF(OFFSET(DATA!$A$89,LOOK!$I101+$E$3*120,LOOK!K$94)=0,"",ROUND(OFFSET(DATA!$A$61,LOOK!$I101+$E$3*120,LOOK!K$94)/OFFSET(DATA!$A$89,LOOK!$I101+$E$3*120,LOOK!K$94),3)-ROW()/10000000)</f>
        <v>-1.01E-05</v>
      </c>
      <c r="L101" s="35">
        <f ca="1">IF(OFFSET(DATA!$A$89,LOOK!$I101+$E$3*120,LOOK!L$94)=0,"",ROUND(OFFSET(DATA!$A$61,LOOK!$I101+$E$3*120,LOOK!L$94)/OFFSET(DATA!$A$89,LOOK!$I101+$E$3*120,LOOK!L$94),3)-ROW()/10000000)</f>
        <v>-1.01E-05</v>
      </c>
      <c r="M101" s="35">
        <f ca="1">IF(OFFSET(DATA!$A$89,LOOK!$I101+$E$3*120,LOOK!M$94)=0,"",ROUND(OFFSET(DATA!$A$61,LOOK!$I101+$E$3*120,LOOK!M$94)/OFFSET(DATA!$A$89,LOOK!$I101+$E$3*120,LOOK!M$94),3)-ROW()/10000000)</f>
        <v>0.4999899</v>
      </c>
      <c r="N101" s="35">
        <f ca="1">IF(OFFSET(DATA!$A$89,LOOK!$I101+$E$3*120,LOOK!N$94)=0,"",ROUND(OFFSET(DATA!$A$61,LOOK!$I101+$E$3*120,LOOK!N$94)/OFFSET(DATA!$A$89,LOOK!$I101+$E$3*120,LOOK!N$94),3)-ROW()/10000000)</f>
        <v>-1.01E-05</v>
      </c>
      <c r="O101" s="35">
        <f ca="1">IF(OFFSET(DATA!$A$89,LOOK!$I101+$E$3*120,LOOK!O$94)=0,"",ROUND(OFFSET(DATA!$A$61,LOOK!$I101+$E$3*120,LOOK!O$94)/OFFSET(DATA!$A$89,LOOK!$I101+$E$3*120,LOOK!O$94),3)-ROW()/10000000)</f>
        <v>-1.01E-05</v>
      </c>
      <c r="P101" s="35">
        <f ca="1">IF(OFFSET(DATA!$A$89,LOOK!$I101+$E$3*120,LOOK!P$94)=0,"",ROUND(OFFSET(DATA!$A$61,LOOK!$I101+$E$3*120,LOOK!P$94)/OFFSET(DATA!$A$89,LOOK!$I101+$E$3*120,LOOK!P$94),3)-ROW()/10000000)</f>
        <v>-1.01E-05</v>
      </c>
      <c r="Q101" s="35">
        <f ca="1">IF(OFFSET(DATA!$A$89,LOOK!$I101+$E$3*120,LOOK!Q$94)=0,"",ROUND(OFFSET(DATA!$A$61,LOOK!$I101+$E$3*120,LOOK!Q$94)/OFFSET(DATA!$A$89,LOOK!$I101+$E$3*120,LOOK!Q$94),3)-ROW()/10000000)</f>
        <v>-1.01E-05</v>
      </c>
      <c r="R101" s="35">
        <f ca="1">IF(OFFSET(DATA!$A$89,LOOK!$I101+$E$3*120,LOOK!R$94)=0,"",ROUND(OFFSET(DATA!$A$61,LOOK!$I101+$E$3*120,LOOK!R$94)/OFFSET(DATA!$A$89,LOOK!$I101+$E$3*120,LOOK!R$94),3)-ROW()/10000000)</f>
        <v>-1.01E-05</v>
      </c>
      <c r="S101" s="35">
        <f ca="1">IF(OFFSET(DATA!$A$89,LOOK!$I101+$E$3*120,LOOK!S$94)=0,"",ROUND(OFFSET(DATA!$A$61,LOOK!$I101+$E$3*120,LOOK!S$94)/OFFSET(DATA!$A$89,LOOK!$I101+$E$3*120,LOOK!S$94),3)-ROW()/10000000)</f>
        <v>-1.01E-05</v>
      </c>
      <c r="T101" s="35">
        <f ca="1">IF(OFFSET(DATA!$A$89,LOOK!$I101+$E$3*120,LOOK!T$94)=0,"",ROUND(OFFSET(DATA!$A$61,LOOK!$I101+$E$3*120,LOOK!T$94)/OFFSET(DATA!$A$89,LOOK!$I101+$E$3*120,LOOK!T$94),3)-ROW()/10000000)</f>
        <v>-1.01E-05</v>
      </c>
      <c r="U101" s="35">
        <f ca="1">IF(OFFSET(DATA!$A$89,LOOK!$I101+$E$3*120,LOOK!U$94)=0,"",ROUND(OFFSET(DATA!$A$61,LOOK!$I101+$E$3*120,LOOK!U$94)/OFFSET(DATA!$A$89,LOOK!$I101+$E$3*120,LOOK!U$94),3)-ROW()/10000000)</f>
        <v>-1.01E-05</v>
      </c>
      <c r="V101" s="33">
        <f ca="1" t="shared" si="52"/>
        <v>0.041989900000000004</v>
      </c>
      <c r="W101" s="10">
        <f t="shared" si="53"/>
        <v>0.9</v>
      </c>
      <c r="X101" s="42">
        <f ca="1">SUM(OFFSET(DATA!$B$89,LOOK!$I101+$E$3*120,0,1,LOOK!C$3))</f>
        <v>22</v>
      </c>
      <c r="Y101" s="61">
        <f ca="1" t="shared" si="54"/>
        <v>-1.01E-05</v>
      </c>
      <c r="Z101" s="2">
        <f t="shared" si="55"/>
        <v>20</v>
      </c>
      <c r="AA101" s="2">
        <f t="shared" si="50"/>
        <v>20</v>
      </c>
      <c r="AB101" s="8">
        <f ca="1" t="shared" si="56"/>
        <v>0.4999886</v>
      </c>
      <c r="AD101" s="2">
        <f t="shared" si="57"/>
        <v>23</v>
      </c>
      <c r="AE101" s="2">
        <f t="shared" si="51"/>
        <v>21</v>
      </c>
      <c r="AF101" s="2">
        <f t="shared" si="51"/>
        <v>22</v>
      </c>
      <c r="AG101" s="2">
        <f t="shared" si="51"/>
        <v>7</v>
      </c>
      <c r="AH101" s="2">
        <f t="shared" si="51"/>
        <v>21</v>
      </c>
      <c r="AI101" s="2">
        <f t="shared" si="51"/>
        <v>23</v>
      </c>
      <c r="AJ101" s="2">
        <f t="shared" si="51"/>
        <v>19</v>
      </c>
      <c r="AK101" s="2">
        <f t="shared" si="51"/>
        <v>19</v>
      </c>
      <c r="AL101" s="2">
        <f t="shared" si="51"/>
        <v>21</v>
      </c>
      <c r="AM101" s="2">
        <f t="shared" si="51"/>
        <v>19</v>
      </c>
      <c r="AN101" s="2">
        <f t="shared" si="51"/>
        <v>15</v>
      </c>
      <c r="AO101" s="2">
        <f t="shared" si="51"/>
        <v>19</v>
      </c>
    </row>
    <row r="102" spans="9:41" ht="11.25">
      <c r="I102" s="2">
        <v>8</v>
      </c>
      <c r="J102" s="35">
        <f ca="1">IF(OFFSET(DATA!$A$89,LOOK!$I102+$E$3*120,LOOK!J$94)=0,"",ROUND(OFFSET(DATA!$A$61,LOOK!$I102+$E$3*120,LOOK!J$94)/OFFSET(DATA!$A$89,LOOK!$I102+$E$3*120,LOOK!J$94),3)-ROW()/10000000)</f>
        <v>0.29398979999999997</v>
      </c>
      <c r="K102" s="35">
        <f ca="1">IF(OFFSET(DATA!$A$89,LOOK!$I102+$E$3*120,LOOK!K$94)=0,"",ROUND(OFFSET(DATA!$A$61,LOOK!$I102+$E$3*120,LOOK!K$94)/OFFSET(DATA!$A$89,LOOK!$I102+$E$3*120,LOOK!K$94),3)-ROW()/10000000)</f>
        <v>0.1759898</v>
      </c>
      <c r="L102" s="35">
        <f ca="1">IF(OFFSET(DATA!$A$89,LOOK!$I102+$E$3*120,LOOK!L$94)=0,"",ROUND(OFFSET(DATA!$A$61,LOOK!$I102+$E$3*120,LOOK!L$94)/OFFSET(DATA!$A$89,LOOK!$I102+$E$3*120,LOOK!L$94),3)-ROW()/10000000)</f>
        <v>0.13798980000000002</v>
      </c>
      <c r="M102" s="35">
        <f ca="1">IF(OFFSET(DATA!$A$89,LOOK!$I102+$E$3*120,LOOK!M$94)=0,"",ROUND(OFFSET(DATA!$A$61,LOOK!$I102+$E$3*120,LOOK!M$94)/OFFSET(DATA!$A$89,LOOK!$I102+$E$3*120,LOOK!M$94),3)-ROW()/10000000)</f>
        <v>0.0499898</v>
      </c>
      <c r="N102" s="35">
        <f ca="1">IF(OFFSET(DATA!$A$89,LOOK!$I102+$E$3*120,LOOK!N$94)=0,"",ROUND(OFFSET(DATA!$A$61,LOOK!$I102+$E$3*120,LOOK!N$94)/OFFSET(DATA!$A$89,LOOK!$I102+$E$3*120,LOOK!N$94),3)-ROW()/10000000)</f>
        <v>0.1759898</v>
      </c>
      <c r="O102" s="35">
        <f ca="1">IF(OFFSET(DATA!$A$89,LOOK!$I102+$E$3*120,LOOK!O$94)=0,"",ROUND(OFFSET(DATA!$A$61,LOOK!$I102+$E$3*120,LOOK!O$94)/OFFSET(DATA!$A$89,LOOK!$I102+$E$3*120,LOOK!O$94),3)-ROW()/10000000)</f>
        <v>0.1049898</v>
      </c>
      <c r="P102" s="35">
        <f ca="1">IF(OFFSET(DATA!$A$89,LOOK!$I102+$E$3*120,LOOK!P$94)=0,"",ROUND(OFFSET(DATA!$A$61,LOOK!$I102+$E$3*120,LOOK!P$94)/OFFSET(DATA!$A$89,LOOK!$I102+$E$3*120,LOOK!P$94),3)-ROW()/10000000)</f>
        <v>0.1879898</v>
      </c>
      <c r="Q102" s="35">
        <f ca="1">IF(OFFSET(DATA!$A$89,LOOK!$I102+$E$3*120,LOOK!Q$94)=0,"",ROUND(OFFSET(DATA!$A$61,LOOK!$I102+$E$3*120,LOOK!Q$94)/OFFSET(DATA!$A$89,LOOK!$I102+$E$3*120,LOOK!Q$94),3)-ROW()/10000000)</f>
        <v>-1.02E-05</v>
      </c>
      <c r="R102" s="35">
        <f ca="1">IF(OFFSET(DATA!$A$89,LOOK!$I102+$E$3*120,LOOK!R$94)=0,"",ROUND(OFFSET(DATA!$A$61,LOOK!$I102+$E$3*120,LOOK!R$94)/OFFSET(DATA!$A$89,LOOK!$I102+$E$3*120,LOOK!R$94),3)-ROW()/10000000)</f>
        <v>0.18998980000000001</v>
      </c>
      <c r="S102" s="35">
        <f ca="1">IF(OFFSET(DATA!$A$89,LOOK!$I102+$E$3*120,LOOK!S$94)=0,"",ROUND(OFFSET(DATA!$A$61,LOOK!$I102+$E$3*120,LOOK!S$94)/OFFSET(DATA!$A$89,LOOK!$I102+$E$3*120,LOOK!S$94),3)-ROW()/10000000)</f>
        <v>0.13298980000000002</v>
      </c>
      <c r="T102" s="35">
        <f ca="1">IF(OFFSET(DATA!$A$89,LOOK!$I102+$E$3*120,LOOK!T$94)=0,"",ROUND(OFFSET(DATA!$A$61,LOOK!$I102+$E$3*120,LOOK!T$94)/OFFSET(DATA!$A$89,LOOK!$I102+$E$3*120,LOOK!T$94),3)-ROW()/10000000)</f>
        <v>0.2139898</v>
      </c>
      <c r="U102" s="35">
        <f ca="1">IF(OFFSET(DATA!$A$89,LOOK!$I102+$E$3*120,LOOK!U$94)=0,"",ROUND(OFFSET(DATA!$A$61,LOOK!$I102+$E$3*120,LOOK!U$94)/OFFSET(DATA!$A$89,LOOK!$I102+$E$3*120,LOOK!U$94),3)-ROW()/10000000)</f>
        <v>0.16698980000000002</v>
      </c>
      <c r="V102" s="33">
        <f ca="1" t="shared" si="52"/>
        <v>0.1529898</v>
      </c>
      <c r="W102" s="10">
        <f t="shared" si="53"/>
        <v>0.9</v>
      </c>
      <c r="X102" s="42">
        <f ca="1">SUM(OFFSET(DATA!$B$89,LOOK!$I102+$E$3*120,0,1,LOOK!C$3))</f>
        <v>243</v>
      </c>
      <c r="Y102" s="61">
        <f ca="1" t="shared" si="54"/>
        <v>0.16698980000000002</v>
      </c>
      <c r="Z102" s="2">
        <f t="shared" si="55"/>
        <v>14</v>
      </c>
      <c r="AA102" s="2">
        <f t="shared" si="50"/>
        <v>24</v>
      </c>
      <c r="AB102" s="8">
        <f ca="1" t="shared" si="56"/>
        <v>0.4999882</v>
      </c>
      <c r="AD102" s="2">
        <f t="shared" si="57"/>
        <v>13</v>
      </c>
      <c r="AE102" s="2">
        <f t="shared" si="51"/>
        <v>15</v>
      </c>
      <c r="AF102" s="2">
        <f t="shared" si="51"/>
        <v>16</v>
      </c>
      <c r="AG102" s="2">
        <f t="shared" si="51"/>
        <v>21</v>
      </c>
      <c r="AH102" s="2">
        <f t="shared" si="51"/>
        <v>17</v>
      </c>
      <c r="AI102" s="2">
        <f t="shared" si="51"/>
        <v>18</v>
      </c>
      <c r="AJ102" s="2">
        <f t="shared" si="51"/>
        <v>14</v>
      </c>
      <c r="AK102" s="2">
        <f t="shared" si="51"/>
        <v>20</v>
      </c>
      <c r="AL102" s="2">
        <f t="shared" si="51"/>
        <v>15</v>
      </c>
      <c r="AM102" s="2">
        <f t="shared" si="51"/>
        <v>15</v>
      </c>
      <c r="AN102" s="2">
        <f t="shared" si="51"/>
        <v>11</v>
      </c>
      <c r="AO102" s="2">
        <f t="shared" si="51"/>
        <v>14</v>
      </c>
    </row>
    <row r="103" spans="9:41" ht="11.25">
      <c r="I103" s="2">
        <v>9</v>
      </c>
      <c r="J103" s="35">
        <f ca="1">IF(OFFSET(DATA!$A$89,LOOK!$I103+$E$3*120,LOOK!J$94)=0,"",ROUND(OFFSET(DATA!$A$61,LOOK!$I103+$E$3*120,LOOK!J$94)/OFFSET(DATA!$A$89,LOOK!$I103+$E$3*120,LOOK!J$94),3)-ROW()/10000000)</f>
        <v>0.2499897</v>
      </c>
      <c r="K103" s="35">
        <f ca="1">IF(OFFSET(DATA!$A$89,LOOK!$I103+$E$3*120,LOOK!K$94)=0,"",ROUND(OFFSET(DATA!$A$61,LOOK!$I103+$E$3*120,LOOK!K$94)/OFFSET(DATA!$A$89,LOOK!$I103+$E$3*120,LOOK!K$94),3)-ROW()/10000000)</f>
        <v>-1.03E-05</v>
      </c>
      <c r="L103" s="35">
        <f ca="1">IF(OFFSET(DATA!$A$89,LOOK!$I103+$E$3*120,LOOK!L$94)=0,"",ROUND(OFFSET(DATA!$A$61,LOOK!$I103+$E$3*120,LOOK!L$94)/OFFSET(DATA!$A$89,LOOK!$I103+$E$3*120,LOOK!L$94),3)-ROW()/10000000)</f>
        <v>0.2499897</v>
      </c>
      <c r="M103" s="35">
        <f ca="1">IF(OFFSET(DATA!$A$89,LOOK!$I103+$E$3*120,LOOK!M$94)=0,"",ROUND(OFFSET(DATA!$A$61,LOOK!$I103+$E$3*120,LOOK!M$94)/OFFSET(DATA!$A$89,LOOK!$I103+$E$3*120,LOOK!M$94),3)-ROW()/10000000)</f>
        <v>0.3329897</v>
      </c>
      <c r="N103" s="35">
        <f ca="1">IF(OFFSET(DATA!$A$89,LOOK!$I103+$E$3*120,LOOK!N$94)=0,"",ROUND(OFFSET(DATA!$A$61,LOOK!$I103+$E$3*120,LOOK!N$94)/OFFSET(DATA!$A$89,LOOK!$I103+$E$3*120,LOOK!N$94),3)-ROW()/10000000)</f>
        <v>0.4999897</v>
      </c>
      <c r="O103" s="35">
        <f ca="1">IF(OFFSET(DATA!$A$89,LOOK!$I103+$E$3*120,LOOK!O$94)=0,"",ROUND(OFFSET(DATA!$A$61,LOOK!$I103+$E$3*120,LOOK!O$94)/OFFSET(DATA!$A$89,LOOK!$I103+$E$3*120,LOOK!O$94),3)-ROW()/10000000)</f>
        <v>0.19998970000000002</v>
      </c>
      <c r="P103" s="35">
        <f ca="1">IF(OFFSET(DATA!$A$89,LOOK!$I103+$E$3*120,LOOK!P$94)=0,"",ROUND(OFFSET(DATA!$A$61,LOOK!$I103+$E$3*120,LOOK!P$94)/OFFSET(DATA!$A$89,LOOK!$I103+$E$3*120,LOOK!P$94),3)-ROW()/10000000)</f>
        <v>0.16698970000000002</v>
      </c>
      <c r="Q103" s="35">
        <f ca="1">IF(OFFSET(DATA!$A$89,LOOK!$I103+$E$3*120,LOOK!Q$94)=0,"",ROUND(OFFSET(DATA!$A$61,LOOK!$I103+$E$3*120,LOOK!Q$94)/OFFSET(DATA!$A$89,LOOK!$I103+$E$3*120,LOOK!Q$94),3)-ROW()/10000000)</f>
        <v>0.19998970000000002</v>
      </c>
      <c r="R103" s="35">
        <f ca="1">IF(OFFSET(DATA!$A$89,LOOK!$I103+$E$3*120,LOOK!R$94)=0,"",ROUND(OFFSET(DATA!$A$61,LOOK!$I103+$E$3*120,LOOK!R$94)/OFFSET(DATA!$A$89,LOOK!$I103+$E$3*120,LOOK!R$94),3)-ROW()/10000000)</f>
        <v>-1.03E-05</v>
      </c>
      <c r="S103" s="35">
        <f ca="1">IF(OFFSET(DATA!$A$89,LOOK!$I103+$E$3*120,LOOK!S$94)=0,"",ROUND(OFFSET(DATA!$A$61,LOOK!$I103+$E$3*120,LOOK!S$94)/OFFSET(DATA!$A$89,LOOK!$I103+$E$3*120,LOOK!S$94),3)-ROW()/10000000)</f>
        <v>0.3329897</v>
      </c>
      <c r="T103" s="35">
        <f ca="1">IF(OFFSET(DATA!$A$89,LOOK!$I103+$E$3*120,LOOK!T$94)=0,"",ROUND(OFFSET(DATA!$A$61,LOOK!$I103+$E$3*120,LOOK!T$94)/OFFSET(DATA!$A$89,LOOK!$I103+$E$3*120,LOOK!T$94),3)-ROW()/10000000)</f>
        <v>-1.03E-05</v>
      </c>
      <c r="U103" s="35">
        <f ca="1">IF(OFFSET(DATA!$A$89,LOOK!$I103+$E$3*120,LOOK!U$94)=0,"",ROUND(OFFSET(DATA!$A$61,LOOK!$I103+$E$3*120,LOOK!U$94)/OFFSET(DATA!$A$89,LOOK!$I103+$E$3*120,LOOK!U$94),3)-ROW()/10000000)</f>
        <v>-1.03E-05</v>
      </c>
      <c r="V103" s="33">
        <f ca="1" t="shared" si="52"/>
        <v>0.1859897</v>
      </c>
      <c r="W103" s="10">
        <f t="shared" si="53"/>
        <v>0.9</v>
      </c>
      <c r="X103" s="42">
        <f ca="1">SUM(OFFSET(DATA!$B$89,LOOK!$I103+$E$3*120,0,1,LOOK!C$3))</f>
        <v>47</v>
      </c>
      <c r="Y103" s="61">
        <f ca="1" t="shared" si="54"/>
        <v>-1.03E-05</v>
      </c>
      <c r="Z103" s="2">
        <f t="shared" si="55"/>
        <v>21</v>
      </c>
      <c r="AA103" s="2">
        <f t="shared" si="50"/>
        <v>1</v>
      </c>
      <c r="AB103" s="8">
        <f ca="1" t="shared" si="56"/>
        <v>0.3999905</v>
      </c>
      <c r="AD103" s="2">
        <f t="shared" si="57"/>
        <v>15</v>
      </c>
      <c r="AE103" s="2">
        <f t="shared" si="51"/>
        <v>22</v>
      </c>
      <c r="AF103" s="2">
        <f t="shared" si="51"/>
        <v>12</v>
      </c>
      <c r="AG103" s="2">
        <f t="shared" si="51"/>
        <v>14</v>
      </c>
      <c r="AH103" s="2">
        <f t="shared" si="51"/>
        <v>7</v>
      </c>
      <c r="AI103" s="2">
        <f t="shared" si="51"/>
        <v>15</v>
      </c>
      <c r="AJ103" s="2">
        <f t="shared" si="51"/>
        <v>15</v>
      </c>
      <c r="AK103" s="2">
        <f t="shared" si="51"/>
        <v>14</v>
      </c>
      <c r="AL103" s="2">
        <f t="shared" si="51"/>
        <v>22</v>
      </c>
      <c r="AM103" s="2">
        <f t="shared" si="51"/>
        <v>8</v>
      </c>
      <c r="AN103" s="2">
        <f t="shared" si="51"/>
        <v>16</v>
      </c>
      <c r="AO103" s="2">
        <f t="shared" si="51"/>
        <v>20</v>
      </c>
    </row>
    <row r="104" spans="9:41" ht="11.25">
      <c r="I104" s="2">
        <v>10</v>
      </c>
      <c r="J104" s="35">
        <f ca="1">IF(OFFSET(DATA!$A$89,LOOK!$I104+$E$3*120,LOOK!J$94)=0,"",ROUND(OFFSET(DATA!$A$61,LOOK!$I104+$E$3*120,LOOK!J$94)/OFFSET(DATA!$A$89,LOOK!$I104+$E$3*120,LOOK!J$94),3)-ROW()/10000000)</f>
        <v>0.5829896</v>
      </c>
      <c r="K104" s="35">
        <f ca="1">IF(OFFSET(DATA!$A$89,LOOK!$I104+$E$3*120,LOOK!K$94)=0,"",ROUND(OFFSET(DATA!$A$61,LOOK!$I104+$E$3*120,LOOK!K$94)/OFFSET(DATA!$A$89,LOOK!$I104+$E$3*120,LOOK!K$94),3)-ROW()/10000000)</f>
        <v>0.41698959999999996</v>
      </c>
      <c r="L104" s="35">
        <f ca="1">IF(OFFSET(DATA!$A$89,LOOK!$I104+$E$3*120,LOOK!L$94)=0,"",ROUND(OFFSET(DATA!$A$61,LOOK!$I104+$E$3*120,LOOK!L$94)/OFFSET(DATA!$A$89,LOOK!$I104+$E$3*120,LOOK!L$94),3)-ROW()/10000000)</f>
        <v>0.4439896</v>
      </c>
      <c r="M104" s="35">
        <f ca="1">IF(OFFSET(DATA!$A$89,LOOK!$I104+$E$3*120,LOOK!M$94)=0,"",ROUND(OFFSET(DATA!$A$61,LOOK!$I104+$E$3*120,LOOK!M$94)/OFFSET(DATA!$A$89,LOOK!$I104+$E$3*120,LOOK!M$94),3)-ROW()/10000000)</f>
        <v>0.4999896</v>
      </c>
      <c r="N104" s="35">
        <f ca="1">IF(OFFSET(DATA!$A$89,LOOK!$I104+$E$3*120,LOOK!N$94)=0,"",ROUND(OFFSET(DATA!$A$61,LOOK!$I104+$E$3*120,LOOK!N$94)/OFFSET(DATA!$A$89,LOOK!$I104+$E$3*120,LOOK!N$94),3)-ROW()/10000000)</f>
        <v>0.6359896</v>
      </c>
      <c r="O104" s="35">
        <f ca="1">IF(OFFSET(DATA!$A$89,LOOK!$I104+$E$3*120,LOOK!O$94)=0,"",ROUND(OFFSET(DATA!$A$61,LOOK!$I104+$E$3*120,LOOK!O$94)/OFFSET(DATA!$A$89,LOOK!$I104+$E$3*120,LOOK!O$94),3)-ROW()/10000000)</f>
        <v>0.19998960000000002</v>
      </c>
      <c r="P104" s="35">
        <f ca="1">IF(OFFSET(DATA!$A$89,LOOK!$I104+$E$3*120,LOOK!P$94)=0,"",ROUND(OFFSET(DATA!$A$61,LOOK!$I104+$E$3*120,LOOK!P$94)/OFFSET(DATA!$A$89,LOOK!$I104+$E$3*120,LOOK!P$94),3)-ROW()/10000000)</f>
        <v>0.6669896000000001</v>
      </c>
      <c r="Q104" s="35">
        <f ca="1">IF(OFFSET(DATA!$A$89,LOOK!$I104+$E$3*120,LOOK!Q$94)=0,"",ROUND(OFFSET(DATA!$A$61,LOOK!$I104+$E$3*120,LOOK!Q$94)/OFFSET(DATA!$A$89,LOOK!$I104+$E$3*120,LOOK!Q$94),3)-ROW()/10000000)</f>
        <v>0.4999896</v>
      </c>
      <c r="R104" s="35">
        <f ca="1">IF(OFFSET(DATA!$A$89,LOOK!$I104+$E$3*120,LOOK!R$94)=0,"",ROUND(OFFSET(DATA!$A$61,LOOK!$I104+$E$3*120,LOOK!R$94)/OFFSET(DATA!$A$89,LOOK!$I104+$E$3*120,LOOK!R$94),3)-ROW()/10000000)</f>
        <v>0.2499896</v>
      </c>
      <c r="S104" s="35">
        <f ca="1">IF(OFFSET(DATA!$A$89,LOOK!$I104+$E$3*120,LOOK!S$94)=0,"",ROUND(OFFSET(DATA!$A$61,LOOK!$I104+$E$3*120,LOOK!S$94)/OFFSET(DATA!$A$89,LOOK!$I104+$E$3*120,LOOK!S$94),3)-ROW()/10000000)</f>
        <v>-1.04E-05</v>
      </c>
      <c r="T104" s="35">
        <f ca="1">IF(OFFSET(DATA!$A$89,LOOK!$I104+$E$3*120,LOOK!T$94)=0,"",ROUND(OFFSET(DATA!$A$61,LOOK!$I104+$E$3*120,LOOK!T$94)/OFFSET(DATA!$A$89,LOOK!$I104+$E$3*120,LOOK!T$94),3)-ROW()/10000000)</f>
        <v>0.3329896</v>
      </c>
      <c r="U104" s="35">
        <f ca="1">IF(OFFSET(DATA!$A$89,LOOK!$I104+$E$3*120,LOOK!U$94)=0,"",ROUND(OFFSET(DATA!$A$61,LOOK!$I104+$E$3*120,LOOK!U$94)/OFFSET(DATA!$A$89,LOOK!$I104+$E$3*120,LOOK!U$94),3)-ROW()/10000000)</f>
        <v>0.6669896000000001</v>
      </c>
      <c r="V104" s="33">
        <f ca="1" t="shared" si="52"/>
        <v>0.4329896</v>
      </c>
      <c r="W104" s="10">
        <f t="shared" si="53"/>
        <v>0.9</v>
      </c>
      <c r="X104" s="42">
        <f ca="1">SUM(OFFSET(DATA!$B$89,LOOK!$I104+$E$3*120,0,1,LOOK!C$3))</f>
        <v>92</v>
      </c>
      <c r="Y104" s="61">
        <f ca="1" t="shared" si="54"/>
        <v>0.6669896000000001</v>
      </c>
      <c r="Z104" s="2">
        <f t="shared" si="55"/>
        <v>3</v>
      </c>
      <c r="AA104" s="2">
        <f t="shared" si="50"/>
        <v>14</v>
      </c>
      <c r="AB104" s="8">
        <f ca="1" t="shared" si="56"/>
        <v>0.39998920000000004</v>
      </c>
      <c r="AD104" s="2">
        <f t="shared" si="57"/>
        <v>3</v>
      </c>
      <c r="AE104" s="2">
        <f t="shared" si="51"/>
        <v>4</v>
      </c>
      <c r="AF104" s="2">
        <f t="shared" si="51"/>
        <v>7</v>
      </c>
      <c r="AG104" s="2">
        <f t="shared" si="51"/>
        <v>8</v>
      </c>
      <c r="AH104" s="2">
        <f t="shared" si="51"/>
        <v>5</v>
      </c>
      <c r="AI104" s="2">
        <f t="shared" si="51"/>
        <v>16</v>
      </c>
      <c r="AJ104" s="2">
        <f t="shared" si="51"/>
        <v>2</v>
      </c>
      <c r="AK104" s="2">
        <f t="shared" si="51"/>
        <v>6</v>
      </c>
      <c r="AL104" s="2">
        <f t="shared" si="51"/>
        <v>12</v>
      </c>
      <c r="AM104" s="2">
        <f t="shared" si="51"/>
        <v>20</v>
      </c>
      <c r="AN104" s="2">
        <f t="shared" si="51"/>
        <v>9</v>
      </c>
      <c r="AO104" s="2">
        <f t="shared" si="51"/>
        <v>3</v>
      </c>
    </row>
    <row r="105" spans="9:41" ht="11.25">
      <c r="I105" s="2">
        <v>11</v>
      </c>
      <c r="J105" s="35">
        <f ca="1">IF(OFFSET(DATA!$A$89,LOOK!$I105+$E$3*120,LOOK!J$94)=0,"",ROUND(OFFSET(DATA!$A$61,LOOK!$I105+$E$3*120,LOOK!J$94)/OFFSET(DATA!$A$89,LOOK!$I105+$E$3*120,LOOK!J$94),3)-ROW()/10000000)</f>
        <v>0.35998949999999996</v>
      </c>
      <c r="K105" s="35">
        <f ca="1">IF(OFFSET(DATA!$A$89,LOOK!$I105+$E$3*120,LOOK!K$94)=0,"",ROUND(OFFSET(DATA!$A$61,LOOK!$I105+$E$3*120,LOOK!K$94)/OFFSET(DATA!$A$89,LOOK!$I105+$E$3*120,LOOK!K$94),3)-ROW()/10000000)</f>
        <v>0.5709894999999999</v>
      </c>
      <c r="L105" s="35">
        <f ca="1">IF(OFFSET(DATA!$A$89,LOOK!$I105+$E$3*120,LOOK!L$94)=0,"",ROUND(OFFSET(DATA!$A$61,LOOK!$I105+$E$3*120,LOOK!L$94)/OFFSET(DATA!$A$89,LOOK!$I105+$E$3*120,LOOK!L$94),3)-ROW()/10000000)</f>
        <v>0.3999895</v>
      </c>
      <c r="M105" s="35">
        <f ca="1">IF(OFFSET(DATA!$A$89,LOOK!$I105+$E$3*120,LOOK!M$94)=0,"",ROUND(OFFSET(DATA!$A$61,LOOK!$I105+$E$3*120,LOOK!M$94)/OFFSET(DATA!$A$89,LOOK!$I105+$E$3*120,LOOK!M$94),3)-ROW()/10000000)</f>
        <v>0.47798949999999996</v>
      </c>
      <c r="N105" s="35">
        <f ca="1">IF(OFFSET(DATA!$A$89,LOOK!$I105+$E$3*120,LOOK!N$94)=0,"",ROUND(OFFSET(DATA!$A$61,LOOK!$I105+$E$3*120,LOOK!N$94)/OFFSET(DATA!$A$89,LOOK!$I105+$E$3*120,LOOK!N$94),3)-ROW()/10000000)</f>
        <v>0.5449895</v>
      </c>
      <c r="O105" s="35">
        <f ca="1">IF(OFFSET(DATA!$A$89,LOOK!$I105+$E$3*120,LOOK!O$94)=0,"",ROUND(OFFSET(DATA!$A$61,LOOK!$I105+$E$3*120,LOOK!O$94)/OFFSET(DATA!$A$89,LOOK!$I105+$E$3*120,LOOK!O$94),3)-ROW()/10000000)</f>
        <v>0.5999895</v>
      </c>
      <c r="P105" s="35">
        <f ca="1">IF(OFFSET(DATA!$A$89,LOOK!$I105+$E$3*120,LOOK!P$94)=0,"",ROUND(OFFSET(DATA!$A$61,LOOK!$I105+$E$3*120,LOOK!P$94)/OFFSET(DATA!$A$89,LOOK!$I105+$E$3*120,LOOK!P$94),3)-ROW()/10000000)</f>
        <v>0.6669895</v>
      </c>
      <c r="Q105" s="35">
        <f ca="1">IF(OFFSET(DATA!$A$89,LOOK!$I105+$E$3*120,LOOK!Q$94)=0,"",ROUND(OFFSET(DATA!$A$61,LOOK!$I105+$E$3*120,LOOK!Q$94)/OFFSET(DATA!$A$89,LOOK!$I105+$E$3*120,LOOK!Q$94),3)-ROW()/10000000)</f>
        <v>0.47098949999999995</v>
      </c>
      <c r="R105" s="35">
        <f ca="1">IF(OFFSET(DATA!$A$89,LOOK!$I105+$E$3*120,LOOK!R$94)=0,"",ROUND(OFFSET(DATA!$A$61,LOOK!$I105+$E$3*120,LOOK!R$94)/OFFSET(DATA!$A$89,LOOK!$I105+$E$3*120,LOOK!R$94),3)-ROW()/10000000)</f>
        <v>0.5879894999999999</v>
      </c>
      <c r="S105" s="35">
        <f ca="1">IF(OFFSET(DATA!$A$89,LOOK!$I105+$E$3*120,LOOK!S$94)=0,"",ROUND(OFFSET(DATA!$A$61,LOOK!$I105+$E$3*120,LOOK!S$94)/OFFSET(DATA!$A$89,LOOK!$I105+$E$3*120,LOOK!S$94),3)-ROW()/10000000)</f>
        <v>0.3849895</v>
      </c>
      <c r="T105" s="35">
        <f ca="1">IF(OFFSET(DATA!$A$89,LOOK!$I105+$E$3*120,LOOK!T$94)=0,"",ROUND(OFFSET(DATA!$A$61,LOOK!$I105+$E$3*120,LOOK!T$94)/OFFSET(DATA!$A$89,LOOK!$I105+$E$3*120,LOOK!T$94),3)-ROW()/10000000)</f>
        <v>0.35698949999999996</v>
      </c>
      <c r="U105" s="35">
        <f ca="1">IF(OFFSET(DATA!$A$89,LOOK!$I105+$E$3*120,LOOK!U$94)=0,"",ROUND(OFFSET(DATA!$A$61,LOOK!$I105+$E$3*120,LOOK!U$94)/OFFSET(DATA!$A$89,LOOK!$I105+$E$3*120,LOOK!U$94),3)-ROW()/10000000)</f>
        <v>0.5879894999999999</v>
      </c>
      <c r="V105" s="33">
        <f ca="1" t="shared" si="52"/>
        <v>0.5009895</v>
      </c>
      <c r="W105" s="10">
        <f t="shared" si="53"/>
        <v>0.9</v>
      </c>
      <c r="X105" s="42">
        <f ca="1">SUM(OFFSET(DATA!$B$89,LOOK!$I105+$E$3*120,0,1,LOOK!C$3))</f>
        <v>231</v>
      </c>
      <c r="Y105" s="61">
        <f ca="1" t="shared" si="54"/>
        <v>0.5879894999999999</v>
      </c>
      <c r="Z105" s="2">
        <f t="shared" si="55"/>
        <v>5</v>
      </c>
      <c r="AA105" s="2">
        <f t="shared" si="50"/>
        <v>4</v>
      </c>
      <c r="AB105" s="8">
        <f ca="1" t="shared" si="56"/>
        <v>0.3329902</v>
      </c>
      <c r="AD105" s="2">
        <f t="shared" si="57"/>
        <v>11</v>
      </c>
      <c r="AE105" s="2">
        <f t="shared" si="51"/>
        <v>3</v>
      </c>
      <c r="AF105" s="2">
        <f t="shared" si="51"/>
        <v>8</v>
      </c>
      <c r="AG105" s="2">
        <f t="shared" si="51"/>
        <v>10</v>
      </c>
      <c r="AH105" s="2">
        <f t="shared" si="51"/>
        <v>6</v>
      </c>
      <c r="AI105" s="2">
        <f t="shared" si="51"/>
        <v>8</v>
      </c>
      <c r="AJ105" s="2">
        <f t="shared" si="51"/>
        <v>3</v>
      </c>
      <c r="AK105" s="2">
        <f t="shared" si="51"/>
        <v>10</v>
      </c>
      <c r="AL105" s="2">
        <f t="shared" si="51"/>
        <v>4</v>
      </c>
      <c r="AM105" s="2">
        <f t="shared" si="51"/>
        <v>6</v>
      </c>
      <c r="AN105" s="2">
        <f t="shared" si="51"/>
        <v>7</v>
      </c>
      <c r="AO105" s="2">
        <f t="shared" si="51"/>
        <v>5</v>
      </c>
    </row>
    <row r="106" spans="9:41" ht="11.25">
      <c r="I106" s="2">
        <v>12</v>
      </c>
      <c r="J106" s="35">
        <f ca="1">IF(OFFSET(DATA!$A$89,LOOK!$I106+$E$3*120,LOOK!J$94)=0,"",ROUND(OFFSET(DATA!$A$61,LOOK!$I106+$E$3*120,LOOK!J$94)/OFFSET(DATA!$A$89,LOOK!$I106+$E$3*120,LOOK!J$94),3)-ROW()/10000000)</f>
        <v>0.41198939999999995</v>
      </c>
      <c r="K106" s="35">
        <f ca="1">IF(OFFSET(DATA!$A$89,LOOK!$I106+$E$3*120,LOOK!K$94)=0,"",ROUND(OFFSET(DATA!$A$61,LOOK!$I106+$E$3*120,LOOK!K$94)/OFFSET(DATA!$A$89,LOOK!$I106+$E$3*120,LOOK!K$94),3)-ROW()/10000000)</f>
        <v>0.3749894</v>
      </c>
      <c r="L106" s="35">
        <f ca="1">IF(OFFSET(DATA!$A$89,LOOK!$I106+$E$3*120,LOOK!L$94)=0,"",ROUND(OFFSET(DATA!$A$61,LOOK!$I106+$E$3*120,LOOK!L$94)/OFFSET(DATA!$A$89,LOOK!$I106+$E$3*120,LOOK!L$94),3)-ROW()/10000000)</f>
        <v>0.3269894</v>
      </c>
      <c r="M106" s="35">
        <f ca="1">IF(OFFSET(DATA!$A$89,LOOK!$I106+$E$3*120,LOOK!M$94)=0,"",ROUND(OFFSET(DATA!$A$61,LOOK!$I106+$E$3*120,LOOK!M$94)/OFFSET(DATA!$A$89,LOOK!$I106+$E$3*120,LOOK!M$94),3)-ROW()/10000000)</f>
        <v>0.5169894</v>
      </c>
      <c r="N106" s="35">
        <f ca="1">IF(OFFSET(DATA!$A$89,LOOK!$I106+$E$3*120,LOOK!N$94)=0,"",ROUND(OFFSET(DATA!$A$61,LOOK!$I106+$E$3*120,LOOK!N$94)/OFFSET(DATA!$A$89,LOOK!$I106+$E$3*120,LOOK!N$94),3)-ROW()/10000000)</f>
        <v>0.4549894</v>
      </c>
      <c r="O106" s="35">
        <f ca="1">IF(OFFSET(DATA!$A$89,LOOK!$I106+$E$3*120,LOOK!O$94)=0,"",ROUND(OFFSET(DATA!$A$61,LOOK!$I106+$E$3*120,LOOK!O$94)/OFFSET(DATA!$A$89,LOOK!$I106+$E$3*120,LOOK!O$94),3)-ROW()/10000000)</f>
        <v>0.5769894</v>
      </c>
      <c r="P106" s="35">
        <f ca="1">IF(OFFSET(DATA!$A$89,LOOK!$I106+$E$3*120,LOOK!P$94)=0,"",ROUND(OFFSET(DATA!$A$61,LOOK!$I106+$E$3*120,LOOK!P$94)/OFFSET(DATA!$A$89,LOOK!$I106+$E$3*120,LOOK!P$94),3)-ROW()/10000000)</f>
        <v>0.4499894</v>
      </c>
      <c r="Q106" s="35">
        <f ca="1">IF(OFFSET(DATA!$A$89,LOOK!$I106+$E$3*120,LOOK!Q$94)=0,"",ROUND(OFFSET(DATA!$A$61,LOOK!$I106+$E$3*120,LOOK!Q$94)/OFFSET(DATA!$A$89,LOOK!$I106+$E$3*120,LOOK!Q$94),3)-ROW()/10000000)</f>
        <v>0.6669894000000001</v>
      </c>
      <c r="R106" s="35">
        <f ca="1">IF(OFFSET(DATA!$A$89,LOOK!$I106+$E$3*120,LOOK!R$94)=0,"",ROUND(OFFSET(DATA!$A$61,LOOK!$I106+$E$3*120,LOOK!R$94)/OFFSET(DATA!$A$89,LOOK!$I106+$E$3*120,LOOK!R$94),3)-ROW()/10000000)</f>
        <v>0.5409894000000001</v>
      </c>
      <c r="S106" s="35">
        <f ca="1">IF(OFFSET(DATA!$A$89,LOOK!$I106+$E$3*120,LOOK!S$94)=0,"",ROUND(OFFSET(DATA!$A$61,LOOK!$I106+$E$3*120,LOOK!S$94)/OFFSET(DATA!$A$89,LOOK!$I106+$E$3*120,LOOK!S$94),3)-ROW()/10000000)</f>
        <v>0.6669894000000001</v>
      </c>
      <c r="T106" s="35">
        <f ca="1">IF(OFFSET(DATA!$A$89,LOOK!$I106+$E$3*120,LOOK!T$94)=0,"",ROUND(OFFSET(DATA!$A$61,LOOK!$I106+$E$3*120,LOOK!T$94)/OFFSET(DATA!$A$89,LOOK!$I106+$E$3*120,LOOK!T$94),3)-ROW()/10000000)</f>
        <v>0.6359894</v>
      </c>
      <c r="U106" s="35">
        <f ca="1">IF(OFFSET(DATA!$A$89,LOOK!$I106+$E$3*120,LOOK!U$94)=0,"",ROUND(OFFSET(DATA!$A$61,LOOK!$I106+$E$3*120,LOOK!U$94)/OFFSET(DATA!$A$89,LOOK!$I106+$E$3*120,LOOK!U$94),3)-ROW()/10000000)</f>
        <v>0.7219894</v>
      </c>
      <c r="V106" s="33">
        <f ca="1" t="shared" si="52"/>
        <v>0.5289894</v>
      </c>
      <c r="W106" s="10">
        <f t="shared" si="53"/>
        <v>0.9</v>
      </c>
      <c r="X106" s="42">
        <f ca="1">SUM(OFFSET(DATA!$B$89,LOOK!$I106+$E$3*120,0,1,LOOK!C$3))</f>
        <v>533</v>
      </c>
      <c r="Y106" s="61">
        <f ca="1" t="shared" si="54"/>
        <v>0.7219894</v>
      </c>
      <c r="Z106" s="2">
        <f t="shared" si="55"/>
        <v>2</v>
      </c>
      <c r="AA106" s="2">
        <f t="shared" si="50"/>
        <v>17</v>
      </c>
      <c r="AB106" s="8">
        <f ca="1" t="shared" si="56"/>
        <v>0.24998890000000001</v>
      </c>
      <c r="AD106" s="2">
        <f t="shared" si="57"/>
        <v>9</v>
      </c>
      <c r="AE106" s="2">
        <f t="shared" si="51"/>
        <v>6</v>
      </c>
      <c r="AF106" s="2">
        <f t="shared" si="51"/>
        <v>10</v>
      </c>
      <c r="AG106" s="2">
        <f t="shared" si="51"/>
        <v>5</v>
      </c>
      <c r="AH106" s="2">
        <f t="shared" si="51"/>
        <v>9</v>
      </c>
      <c r="AI106" s="2">
        <f t="shared" si="51"/>
        <v>9</v>
      </c>
      <c r="AJ106" s="2">
        <f t="shared" si="51"/>
        <v>10</v>
      </c>
      <c r="AK106" s="2">
        <f t="shared" si="51"/>
        <v>2</v>
      </c>
      <c r="AL106" s="2">
        <f t="shared" si="51"/>
        <v>5</v>
      </c>
      <c r="AM106" s="2">
        <f t="shared" si="51"/>
        <v>2</v>
      </c>
      <c r="AN106" s="2">
        <f t="shared" si="51"/>
        <v>3</v>
      </c>
      <c r="AO106" s="2">
        <f t="shared" si="51"/>
        <v>2</v>
      </c>
    </row>
    <row r="107" spans="9:41" ht="11.25">
      <c r="I107" s="2">
        <v>13</v>
      </c>
      <c r="J107" s="35">
        <f ca="1">IF(OFFSET(DATA!$A$89,LOOK!$I107+$E$3*120,LOOK!J$94)=0,"",ROUND(OFFSET(DATA!$A$61,LOOK!$I107+$E$3*120,LOOK!J$94)/OFFSET(DATA!$A$89,LOOK!$I107+$E$3*120,LOOK!J$94),3)-ROW()/10000000)</f>
        <v>0.1109893</v>
      </c>
      <c r="K107" s="35">
        <f ca="1">IF(OFFSET(DATA!$A$89,LOOK!$I107+$E$3*120,LOOK!K$94)=0,"",ROUND(OFFSET(DATA!$A$61,LOOK!$I107+$E$3*120,LOOK!K$94)/OFFSET(DATA!$A$89,LOOK!$I107+$E$3*120,LOOK!K$94),3)-ROW()/10000000)</f>
        <v>-1.07E-05</v>
      </c>
      <c r="L107" s="35">
        <f ca="1">IF(OFFSET(DATA!$A$89,LOOK!$I107+$E$3*120,LOOK!L$94)=0,"",ROUND(OFFSET(DATA!$A$61,LOOK!$I107+$E$3*120,LOOK!L$94)/OFFSET(DATA!$A$89,LOOK!$I107+$E$3*120,LOOK!L$94),3)-ROW()/10000000)</f>
        <v>0.33298930000000004</v>
      </c>
      <c r="M107" s="35">
        <f ca="1">IF(OFFSET(DATA!$A$89,LOOK!$I107+$E$3*120,LOOK!M$94)=0,"",ROUND(OFFSET(DATA!$A$61,LOOK!$I107+$E$3*120,LOOK!M$94)/OFFSET(DATA!$A$89,LOOK!$I107+$E$3*120,LOOK!M$94),3)-ROW()/10000000)</f>
        <v>0.2499893</v>
      </c>
      <c r="N107" s="35">
        <f ca="1">IF(OFFSET(DATA!$A$89,LOOK!$I107+$E$3*120,LOOK!N$94)=0,"",ROUND(OFFSET(DATA!$A$61,LOOK!$I107+$E$3*120,LOOK!N$94)/OFFSET(DATA!$A$89,LOOK!$I107+$E$3*120,LOOK!N$94),3)-ROW()/10000000)</f>
        <v>-1.07E-05</v>
      </c>
      <c r="O107" s="35">
        <f ca="1">IF(OFFSET(DATA!$A$89,LOOK!$I107+$E$3*120,LOOK!O$94)=0,"",ROUND(OFFSET(DATA!$A$61,LOOK!$I107+$E$3*120,LOOK!O$94)/OFFSET(DATA!$A$89,LOOK!$I107+$E$3*120,LOOK!O$94),3)-ROW()/10000000)</f>
        <v>0.2499893</v>
      </c>
      <c r="P107" s="35">
        <f ca="1">IF(OFFSET(DATA!$A$89,LOOK!$I107+$E$3*120,LOOK!P$94)=0,"",ROUND(OFFSET(DATA!$A$61,LOOK!$I107+$E$3*120,LOOK!P$94)/OFFSET(DATA!$A$89,LOOK!$I107+$E$3*120,LOOK!P$94),3)-ROW()/10000000)</f>
        <v>-1.07E-05</v>
      </c>
      <c r="Q107" s="35">
        <f ca="1">IF(OFFSET(DATA!$A$89,LOOK!$I107+$E$3*120,LOOK!Q$94)=0,"",ROUND(OFFSET(DATA!$A$61,LOOK!$I107+$E$3*120,LOOK!Q$94)/OFFSET(DATA!$A$89,LOOK!$I107+$E$3*120,LOOK!Q$94),3)-ROW()/10000000)</f>
        <v>-1.07E-05</v>
      </c>
      <c r="R107" s="35">
        <f ca="1">IF(OFFSET(DATA!$A$89,LOOK!$I107+$E$3*120,LOOK!R$94)=0,"",ROUND(OFFSET(DATA!$A$61,LOOK!$I107+$E$3*120,LOOK!R$94)/OFFSET(DATA!$A$89,LOOK!$I107+$E$3*120,LOOK!R$94),3)-ROW()/10000000)</f>
        <v>0.33298930000000004</v>
      </c>
      <c r="S107" s="35">
        <f ca="1">IF(OFFSET(DATA!$A$89,LOOK!$I107+$E$3*120,LOOK!S$94)=0,"",ROUND(OFFSET(DATA!$A$61,LOOK!$I107+$E$3*120,LOOK!S$94)/OFFSET(DATA!$A$89,LOOK!$I107+$E$3*120,LOOK!S$94),3)-ROW()/10000000)</f>
        <v>0.1669893</v>
      </c>
      <c r="T107" s="35">
        <f ca="1">IF(OFFSET(DATA!$A$89,LOOK!$I107+$E$3*120,LOOK!T$94)=0,"",ROUND(OFFSET(DATA!$A$61,LOOK!$I107+$E$3*120,LOOK!T$94)/OFFSET(DATA!$A$89,LOOK!$I107+$E$3*120,LOOK!T$94),3)-ROW()/10000000)</f>
        <v>-1.07E-05</v>
      </c>
      <c r="U107" s="35">
        <f ca="1">IF(OFFSET(DATA!$A$89,LOOK!$I107+$E$3*120,LOOK!U$94)=0,"",ROUND(OFFSET(DATA!$A$61,LOOK!$I107+$E$3*120,LOOK!U$94)/OFFSET(DATA!$A$89,LOOK!$I107+$E$3*120,LOOK!U$94),3)-ROW()/10000000)</f>
        <v>-1.07E-05</v>
      </c>
      <c r="V107" s="33">
        <f ca="1" t="shared" si="52"/>
        <v>0.1199893</v>
      </c>
      <c r="W107" s="10">
        <f t="shared" si="53"/>
        <v>0.9</v>
      </c>
      <c r="X107" s="42">
        <f ca="1">SUM(OFFSET(DATA!$B$89,LOOK!$I107+$E$3*120,0,1,LOOK!C$3))</f>
        <v>51</v>
      </c>
      <c r="Y107" s="61">
        <f ca="1" t="shared" si="54"/>
        <v>-1.07E-05</v>
      </c>
      <c r="Z107" s="2">
        <f t="shared" si="55"/>
        <v>22</v>
      </c>
      <c r="AA107" s="2">
        <f t="shared" si="50"/>
        <v>23</v>
      </c>
      <c r="AB107" s="8">
        <f ca="1" t="shared" si="56"/>
        <v>0.1709883</v>
      </c>
      <c r="AD107" s="2">
        <f t="shared" si="57"/>
        <v>19</v>
      </c>
      <c r="AE107" s="2">
        <f t="shared" si="51"/>
        <v>23</v>
      </c>
      <c r="AF107" s="2">
        <f t="shared" si="51"/>
        <v>9</v>
      </c>
      <c r="AG107" s="2">
        <f t="shared" si="51"/>
        <v>16</v>
      </c>
      <c r="AH107" s="2">
        <f t="shared" si="51"/>
        <v>22</v>
      </c>
      <c r="AI107" s="2">
        <f t="shared" si="51"/>
        <v>14</v>
      </c>
      <c r="AJ107" s="2">
        <f t="shared" si="51"/>
        <v>20</v>
      </c>
      <c r="AK107" s="2">
        <f t="shared" si="51"/>
        <v>21</v>
      </c>
      <c r="AL107" s="2">
        <f t="shared" si="51"/>
        <v>11</v>
      </c>
      <c r="AM107" s="2">
        <f t="shared" si="51"/>
        <v>14</v>
      </c>
      <c r="AN107" s="2">
        <f t="shared" si="51"/>
        <v>17</v>
      </c>
      <c r="AO107" s="2">
        <f t="shared" si="51"/>
        <v>21</v>
      </c>
    </row>
    <row r="108" spans="9:41" ht="11.25">
      <c r="I108" s="2">
        <v>14</v>
      </c>
      <c r="J108" s="35">
        <f ca="1">IF(OFFSET(DATA!$A$89,LOOK!$I108+$E$3*120,LOOK!J$94)=0,"",ROUND(OFFSET(DATA!$A$61,LOOK!$I108+$E$3*120,LOOK!J$94)/OFFSET(DATA!$A$89,LOOK!$I108+$E$3*120,LOOK!J$94),3)-ROW()/10000000)</f>
        <v>0.2859892</v>
      </c>
      <c r="K108" s="35">
        <f ca="1">IF(OFFSET(DATA!$A$89,LOOK!$I108+$E$3*120,LOOK!K$94)=0,"",ROUND(OFFSET(DATA!$A$61,LOOK!$I108+$E$3*120,LOOK!K$94)/OFFSET(DATA!$A$89,LOOK!$I108+$E$3*120,LOOK!K$94),3)-ROW()/10000000)</f>
        <v>0.1669892</v>
      </c>
      <c r="L108" s="35">
        <f ca="1">IF(OFFSET(DATA!$A$89,LOOK!$I108+$E$3*120,LOOK!L$94)=0,"",ROUND(OFFSET(DATA!$A$61,LOOK!$I108+$E$3*120,LOOK!L$94)/OFFSET(DATA!$A$89,LOOK!$I108+$E$3*120,LOOK!L$94),3)-ROW()/10000000)</f>
        <v>0.7999892000000001</v>
      </c>
      <c r="M108" s="35">
        <f ca="1">IF(OFFSET(DATA!$A$89,LOOK!$I108+$E$3*120,LOOK!M$94)=0,"",ROUND(OFFSET(DATA!$A$61,LOOK!$I108+$E$3*120,LOOK!M$94)/OFFSET(DATA!$A$89,LOOK!$I108+$E$3*120,LOOK!M$94),3)-ROW()/10000000)</f>
        <v>0.45498920000000004</v>
      </c>
      <c r="N108" s="35">
        <f ca="1">IF(OFFSET(DATA!$A$89,LOOK!$I108+$E$3*120,LOOK!N$94)=0,"",ROUND(OFFSET(DATA!$A$61,LOOK!$I108+$E$3*120,LOOK!N$94)/OFFSET(DATA!$A$89,LOOK!$I108+$E$3*120,LOOK!N$94),3)-ROW()/10000000)</f>
        <v>0.4289892</v>
      </c>
      <c r="O108" s="35">
        <f ca="1">IF(OFFSET(DATA!$A$89,LOOK!$I108+$E$3*120,LOOK!O$94)=0,"",ROUND(OFFSET(DATA!$A$61,LOOK!$I108+$E$3*120,LOOK!O$94)/OFFSET(DATA!$A$89,LOOK!$I108+$E$3*120,LOOK!O$94),3)-ROW()/10000000)</f>
        <v>0.7999892000000001</v>
      </c>
      <c r="P108" s="35">
        <f ca="1">IF(OFFSET(DATA!$A$89,LOOK!$I108+$E$3*120,LOOK!P$94)=0,"",ROUND(OFFSET(DATA!$A$61,LOOK!$I108+$E$3*120,LOOK!P$94)/OFFSET(DATA!$A$89,LOOK!$I108+$E$3*120,LOOK!P$94),3)-ROW()/10000000)</f>
        <v>0.7499892</v>
      </c>
      <c r="Q108" s="35">
        <f ca="1">IF(OFFSET(DATA!$A$89,LOOK!$I108+$E$3*120,LOOK!Q$94)=0,"",ROUND(OFFSET(DATA!$A$61,LOOK!$I108+$E$3*120,LOOK!Q$94)/OFFSET(DATA!$A$89,LOOK!$I108+$E$3*120,LOOK!Q$94),3)-ROW()/10000000)</f>
        <v>0.4999892</v>
      </c>
      <c r="R108" s="35">
        <f ca="1">IF(OFFSET(DATA!$A$89,LOOK!$I108+$E$3*120,LOOK!R$94)=0,"",ROUND(OFFSET(DATA!$A$61,LOOK!$I108+$E$3*120,LOOK!R$94)/OFFSET(DATA!$A$89,LOOK!$I108+$E$3*120,LOOK!R$94),3)-ROW()/10000000)</f>
        <v>0.4999892</v>
      </c>
      <c r="S108" s="35">
        <f ca="1">IF(OFFSET(DATA!$A$89,LOOK!$I108+$E$3*120,LOOK!S$94)=0,"",ROUND(OFFSET(DATA!$A$61,LOOK!$I108+$E$3*120,LOOK!S$94)/OFFSET(DATA!$A$89,LOOK!$I108+$E$3*120,LOOK!S$94),3)-ROW()/10000000)</f>
        <v>0.2499892</v>
      </c>
      <c r="T108" s="35">
        <f ca="1">IF(OFFSET(DATA!$A$89,LOOK!$I108+$E$3*120,LOOK!T$94)=0,"",ROUND(OFFSET(DATA!$A$61,LOOK!$I108+$E$3*120,LOOK!T$94)/OFFSET(DATA!$A$89,LOOK!$I108+$E$3*120,LOOK!T$94),3)-ROW()/10000000)</f>
        <v>0.33298920000000004</v>
      </c>
      <c r="U108" s="35">
        <f ca="1">IF(OFFSET(DATA!$A$89,LOOK!$I108+$E$3*120,LOOK!U$94)=0,"",ROUND(OFFSET(DATA!$A$61,LOOK!$I108+$E$3*120,LOOK!U$94)/OFFSET(DATA!$A$89,LOOK!$I108+$E$3*120,LOOK!U$94),3)-ROW()/10000000)</f>
        <v>0.39998920000000004</v>
      </c>
      <c r="V108" s="33">
        <f ca="1" t="shared" si="52"/>
        <v>0.4719892</v>
      </c>
      <c r="W108" s="10">
        <f t="shared" si="53"/>
        <v>0.9</v>
      </c>
      <c r="X108" s="42">
        <f ca="1">SUM(OFFSET(DATA!$B$89,LOOK!$I108+$E$3*120,0,1,LOOK!C$3))</f>
        <v>75</v>
      </c>
      <c r="Y108" s="61">
        <f ca="1" t="shared" si="54"/>
        <v>0.39998920000000004</v>
      </c>
      <c r="Z108" s="2">
        <f t="shared" si="55"/>
        <v>10</v>
      </c>
      <c r="AA108" s="2">
        <f t="shared" si="50"/>
        <v>8</v>
      </c>
      <c r="AB108" s="8">
        <f ca="1" t="shared" si="56"/>
        <v>0.16698980000000002</v>
      </c>
      <c r="AD108" s="2">
        <f t="shared" si="57"/>
        <v>14</v>
      </c>
      <c r="AE108" s="2">
        <f t="shared" si="51"/>
        <v>16</v>
      </c>
      <c r="AF108" s="2">
        <f t="shared" si="51"/>
        <v>1</v>
      </c>
      <c r="AG108" s="2">
        <f t="shared" si="51"/>
        <v>11</v>
      </c>
      <c r="AH108" s="2">
        <f t="shared" si="51"/>
        <v>10</v>
      </c>
      <c r="AI108" s="2">
        <f t="shared" si="51"/>
        <v>5</v>
      </c>
      <c r="AJ108" s="2">
        <f t="shared" si="51"/>
        <v>1</v>
      </c>
      <c r="AK108" s="2">
        <f t="shared" si="51"/>
        <v>7</v>
      </c>
      <c r="AL108" s="2">
        <f t="shared" si="51"/>
        <v>7</v>
      </c>
      <c r="AM108" s="2">
        <f t="shared" si="51"/>
        <v>11</v>
      </c>
      <c r="AN108" s="2">
        <f t="shared" si="51"/>
        <v>10</v>
      </c>
      <c r="AO108" s="2">
        <f t="shared" si="51"/>
        <v>10</v>
      </c>
    </row>
    <row r="109" spans="9:41" ht="11.25">
      <c r="I109" s="2">
        <v>15</v>
      </c>
      <c r="J109" s="35">
        <f ca="1">IF(OFFSET(DATA!$A$89,LOOK!$I109+$E$3*120,LOOK!J$94)=0,"",ROUND(OFFSET(DATA!$A$61,LOOK!$I109+$E$3*120,LOOK!J$94)/OFFSET(DATA!$A$89,LOOK!$I109+$E$3*120,LOOK!J$94),3)-ROW()/10000000)</f>
        <v>0.5649890999999999</v>
      </c>
      <c r="K109" s="35">
        <f ca="1">IF(OFFSET(DATA!$A$89,LOOK!$I109+$E$3*120,LOOK!K$94)=0,"",ROUND(OFFSET(DATA!$A$61,LOOK!$I109+$E$3*120,LOOK!K$94)/OFFSET(DATA!$A$89,LOOK!$I109+$E$3*120,LOOK!K$94),3)-ROW()/10000000)</f>
        <v>0.38498910000000003</v>
      </c>
      <c r="L109" s="35">
        <f ca="1">IF(OFFSET(DATA!$A$89,LOOK!$I109+$E$3*120,LOOK!L$94)=0,"",ROUND(OFFSET(DATA!$A$61,LOOK!$I109+$E$3*120,LOOK!L$94)/OFFSET(DATA!$A$89,LOOK!$I109+$E$3*120,LOOK!L$94),3)-ROW()/10000000)</f>
        <v>0.6249891</v>
      </c>
      <c r="M109" s="35">
        <f ca="1">IF(OFFSET(DATA!$A$89,LOOK!$I109+$E$3*120,LOOK!M$94)=0,"",ROUND(OFFSET(DATA!$A$61,LOOK!$I109+$E$3*120,LOOK!M$94)/OFFSET(DATA!$A$89,LOOK!$I109+$E$3*120,LOOK!M$94),3)-ROW()/10000000)</f>
        <v>0.39998910000000004</v>
      </c>
      <c r="N109" s="35">
        <f ca="1">IF(OFFSET(DATA!$A$89,LOOK!$I109+$E$3*120,LOOK!N$94)=0,"",ROUND(OFFSET(DATA!$A$61,LOOK!$I109+$E$3*120,LOOK!N$94)/OFFSET(DATA!$A$89,LOOK!$I109+$E$3*120,LOOK!N$94),3)-ROW()/10000000)</f>
        <v>0.3639891</v>
      </c>
      <c r="O109" s="35">
        <f ca="1">IF(OFFSET(DATA!$A$89,LOOK!$I109+$E$3*120,LOOK!O$94)=0,"",ROUND(OFFSET(DATA!$A$61,LOOK!$I109+$E$3*120,LOOK!O$94)/OFFSET(DATA!$A$89,LOOK!$I109+$E$3*120,LOOK!O$94),3)-ROW()/10000000)</f>
        <v>0.5449891</v>
      </c>
      <c r="P109" s="35">
        <f ca="1">IF(OFFSET(DATA!$A$89,LOOK!$I109+$E$3*120,LOOK!P$94)=0,"",ROUND(OFFSET(DATA!$A$61,LOOK!$I109+$E$3*120,LOOK!P$94)/OFFSET(DATA!$A$89,LOOK!$I109+$E$3*120,LOOK!P$94),3)-ROW()/10000000)</f>
        <v>0.4999891</v>
      </c>
      <c r="Q109" s="35">
        <f ca="1">IF(OFFSET(DATA!$A$89,LOOK!$I109+$E$3*120,LOOK!Q$94)=0,"",ROUND(OFFSET(DATA!$A$61,LOOK!$I109+$E$3*120,LOOK!Q$94)/OFFSET(DATA!$A$89,LOOK!$I109+$E$3*120,LOOK!Q$94),3)-ROW()/10000000)</f>
        <v>0.4999891</v>
      </c>
      <c r="R109" s="35">
        <f ca="1">IF(OFFSET(DATA!$A$89,LOOK!$I109+$E$3*120,LOOK!R$94)=0,"",ROUND(OFFSET(DATA!$A$61,LOOK!$I109+$E$3*120,LOOK!R$94)/OFFSET(DATA!$A$89,LOOK!$I109+$E$3*120,LOOK!R$94),3)-ROW()/10000000)</f>
        <v>0.7499891</v>
      </c>
      <c r="S109" s="35">
        <f ca="1">IF(OFFSET(DATA!$A$89,LOOK!$I109+$E$3*120,LOOK!S$94)=0,"",ROUND(OFFSET(DATA!$A$61,LOOK!$I109+$E$3*120,LOOK!S$94)/OFFSET(DATA!$A$89,LOOK!$I109+$E$3*120,LOOK!S$94),3)-ROW()/10000000)</f>
        <v>0.2219891</v>
      </c>
      <c r="T109" s="35">
        <f ca="1">IF(OFFSET(DATA!$A$89,LOOK!$I109+$E$3*120,LOOK!T$94)=0,"",ROUND(OFFSET(DATA!$A$61,LOOK!$I109+$E$3*120,LOOK!T$94)/OFFSET(DATA!$A$89,LOOK!$I109+$E$3*120,LOOK!T$94),3)-ROW()/10000000)</f>
        <v>-1.09E-05</v>
      </c>
      <c r="U109" s="35">
        <f ca="1">IF(OFFSET(DATA!$A$89,LOOK!$I109+$E$3*120,LOOK!U$94)=0,"",ROUND(OFFSET(DATA!$A$61,LOOK!$I109+$E$3*120,LOOK!U$94)/OFFSET(DATA!$A$89,LOOK!$I109+$E$3*120,LOOK!U$94),3)-ROW()/10000000)</f>
        <v>-1.09E-05</v>
      </c>
      <c r="V109" s="33">
        <f ca="1" t="shared" si="52"/>
        <v>0.40498910000000005</v>
      </c>
      <c r="W109" s="10">
        <f t="shared" si="53"/>
        <v>0.9</v>
      </c>
      <c r="X109" s="42">
        <f ca="1">SUM(OFFSET(DATA!$B$89,LOOK!$I109+$E$3*120,0,1,LOOK!C$3))</f>
        <v>103</v>
      </c>
      <c r="Y109" s="61">
        <f ca="1" t="shared" si="54"/>
        <v>-1.09E-05</v>
      </c>
      <c r="Z109" s="2">
        <f t="shared" si="55"/>
        <v>23</v>
      </c>
      <c r="AA109" s="2">
        <f t="shared" si="50"/>
        <v>5</v>
      </c>
      <c r="AB109" s="8">
        <f ca="1" t="shared" si="56"/>
        <v>0.14299009999999998</v>
      </c>
      <c r="AD109" s="2">
        <f t="shared" si="57"/>
        <v>4</v>
      </c>
      <c r="AE109" s="2">
        <f t="shared" si="51"/>
        <v>5</v>
      </c>
      <c r="AF109" s="2">
        <f t="shared" si="51"/>
        <v>6</v>
      </c>
      <c r="AG109" s="2">
        <f t="shared" si="51"/>
        <v>12</v>
      </c>
      <c r="AH109" s="2">
        <f t="shared" si="51"/>
        <v>13</v>
      </c>
      <c r="AI109" s="2">
        <f t="shared" si="51"/>
        <v>10</v>
      </c>
      <c r="AJ109" s="2">
        <f t="shared" si="51"/>
        <v>7</v>
      </c>
      <c r="AK109" s="2">
        <f t="shared" si="51"/>
        <v>8</v>
      </c>
      <c r="AL109" s="2">
        <f t="shared" si="51"/>
        <v>2</v>
      </c>
      <c r="AM109" s="2">
        <f t="shared" si="51"/>
        <v>12</v>
      </c>
      <c r="AN109" s="2">
        <f t="shared" si="51"/>
        <v>18</v>
      </c>
      <c r="AO109" s="2">
        <f t="shared" si="51"/>
        <v>22</v>
      </c>
    </row>
    <row r="110" spans="9:41" ht="11.25">
      <c r="I110" s="2">
        <v>16</v>
      </c>
      <c r="J110" s="35">
        <f ca="1">IF(OFFSET(DATA!$A$89,LOOK!$I110+$E$3*120,LOOK!J$94)=0,"",ROUND(OFFSET(DATA!$A$61,LOOK!$I110+$E$3*120,LOOK!J$94)/OFFSET(DATA!$A$89,LOOK!$I110+$E$3*120,LOOK!J$94),3)-ROW()/10000000)</f>
        <v>0.221989</v>
      </c>
      <c r="K110" s="35">
        <f ca="1">IF(OFFSET(DATA!$A$89,LOOK!$I110+$E$3*120,LOOK!K$94)=0,"",ROUND(OFFSET(DATA!$A$61,LOOK!$I110+$E$3*120,LOOK!K$94)/OFFSET(DATA!$A$89,LOOK!$I110+$E$3*120,LOOK!K$94),3)-ROW()/10000000)</f>
        <v>0.221989</v>
      </c>
      <c r="L110" s="35">
        <f ca="1">IF(OFFSET(DATA!$A$89,LOOK!$I110+$E$3*120,LOOK!L$94)=0,"",ROUND(OFFSET(DATA!$A$61,LOOK!$I110+$E$3*120,LOOK!L$94)/OFFSET(DATA!$A$89,LOOK!$I110+$E$3*120,LOOK!L$94),3)-ROW()/10000000)</f>
        <v>0.7999890000000001</v>
      </c>
      <c r="M110" s="35">
        <f ca="1">IF(OFFSET(DATA!$A$89,LOOK!$I110+$E$3*120,LOOK!M$94)=0,"",ROUND(OFFSET(DATA!$A$61,LOOK!$I110+$E$3*120,LOOK!M$94)/OFFSET(DATA!$A$89,LOOK!$I110+$E$3*120,LOOK!M$94),3)-ROW()/10000000)</f>
        <v>0.749989</v>
      </c>
      <c r="N110" s="35">
        <f ca="1">IF(OFFSET(DATA!$A$89,LOOK!$I110+$E$3*120,LOOK!N$94)=0,"",ROUND(OFFSET(DATA!$A$61,LOOK!$I110+$E$3*120,LOOK!N$94)/OFFSET(DATA!$A$89,LOOK!$I110+$E$3*120,LOOK!N$94),3)-ROW()/10000000)</f>
        <v>0.499989</v>
      </c>
      <c r="O110" s="35">
        <f ca="1">IF(OFFSET(DATA!$A$89,LOOK!$I110+$E$3*120,LOOK!O$94)=0,"",ROUND(OFFSET(DATA!$A$61,LOOK!$I110+$E$3*120,LOOK!O$94)/OFFSET(DATA!$A$89,LOOK!$I110+$E$3*120,LOOK!O$94),3)-ROW()/10000000)</f>
        <v>0.532989</v>
      </c>
      <c r="P110" s="35">
        <f ca="1">IF(OFFSET(DATA!$A$89,LOOK!$I110+$E$3*120,LOOK!P$94)=0,"",ROUND(OFFSET(DATA!$A$61,LOOK!$I110+$E$3*120,LOOK!P$94)/OFFSET(DATA!$A$89,LOOK!$I110+$E$3*120,LOOK!P$94),3)-ROW()/10000000)</f>
        <v>0.624989</v>
      </c>
      <c r="Q110" s="35">
        <f ca="1">IF(OFFSET(DATA!$A$89,LOOK!$I110+$E$3*120,LOOK!Q$94)=0,"",ROUND(OFFSET(DATA!$A$61,LOOK!$I110+$E$3*120,LOOK!Q$94)/OFFSET(DATA!$A$89,LOOK!$I110+$E$3*120,LOOK!Q$94),3)-ROW()/10000000)</f>
        <v>0.45498900000000003</v>
      </c>
      <c r="R110" s="35">
        <f ca="1">IF(OFFSET(DATA!$A$89,LOOK!$I110+$E$3*120,LOOK!R$94)=0,"",ROUND(OFFSET(DATA!$A$61,LOOK!$I110+$E$3*120,LOOK!R$94)/OFFSET(DATA!$A$89,LOOK!$I110+$E$3*120,LOOK!R$94),3)-ROW()/10000000)</f>
        <v>0.416989</v>
      </c>
      <c r="S110" s="35">
        <f ca="1">IF(OFFSET(DATA!$A$89,LOOK!$I110+$E$3*120,LOOK!S$94)=0,"",ROUND(OFFSET(DATA!$A$61,LOOK!$I110+$E$3*120,LOOK!S$94)/OFFSET(DATA!$A$89,LOOK!$I110+$E$3*120,LOOK!S$94),3)-ROW()/10000000)</f>
        <v>0.499989</v>
      </c>
      <c r="T110" s="35">
        <f ca="1">IF(OFFSET(DATA!$A$89,LOOK!$I110+$E$3*120,LOOK!T$94)=0,"",ROUND(OFFSET(DATA!$A$61,LOOK!$I110+$E$3*120,LOOK!T$94)/OFFSET(DATA!$A$89,LOOK!$I110+$E$3*120,LOOK!T$94),3)-ROW()/10000000)</f>
        <v>0.374989</v>
      </c>
      <c r="U110" s="35">
        <f ca="1">IF(OFFSET(DATA!$A$89,LOOK!$I110+$E$3*120,LOOK!U$94)=0,"",ROUND(OFFSET(DATA!$A$61,LOOK!$I110+$E$3*120,LOOK!U$94)/OFFSET(DATA!$A$89,LOOK!$I110+$E$3*120,LOOK!U$94),3)-ROW()/10000000)</f>
        <v>0.582989</v>
      </c>
      <c r="V110" s="33">
        <f ca="1" t="shared" si="52"/>
        <v>0.497989</v>
      </c>
      <c r="W110" s="10">
        <f t="shared" si="53"/>
        <v>0.9</v>
      </c>
      <c r="X110" s="42">
        <f ca="1">SUM(OFFSET(DATA!$B$89,LOOK!$I110+$E$3*120,0,1,LOOK!C$3))</f>
        <v>119</v>
      </c>
      <c r="Y110" s="61">
        <f ca="1" t="shared" si="54"/>
        <v>0.582989</v>
      </c>
      <c r="Z110" s="2">
        <f t="shared" si="55"/>
        <v>6</v>
      </c>
      <c r="AA110" s="2">
        <f t="shared" si="50"/>
        <v>19</v>
      </c>
      <c r="AB110" s="8">
        <f ca="1" t="shared" si="56"/>
        <v>0</v>
      </c>
      <c r="AD110" s="2">
        <f t="shared" si="57"/>
        <v>16</v>
      </c>
      <c r="AE110" s="2">
        <f t="shared" si="51"/>
        <v>14</v>
      </c>
      <c r="AF110" s="2">
        <f t="shared" si="51"/>
        <v>2</v>
      </c>
      <c r="AG110" s="2">
        <f t="shared" si="51"/>
        <v>3</v>
      </c>
      <c r="AH110" s="2">
        <f t="shared" si="51"/>
        <v>8</v>
      </c>
      <c r="AI110" s="2">
        <f t="shared" si="51"/>
        <v>11</v>
      </c>
      <c r="AJ110" s="2">
        <f t="shared" si="51"/>
        <v>4</v>
      </c>
      <c r="AK110" s="2">
        <f t="shared" si="51"/>
        <v>11</v>
      </c>
      <c r="AL110" s="2">
        <f t="shared" si="51"/>
        <v>10</v>
      </c>
      <c r="AM110" s="2">
        <f t="shared" si="51"/>
        <v>4</v>
      </c>
      <c r="AN110" s="2">
        <f t="shared" si="51"/>
        <v>6</v>
      </c>
      <c r="AO110" s="2">
        <f t="shared" si="51"/>
        <v>6</v>
      </c>
    </row>
    <row r="111" spans="9:41" ht="11.25">
      <c r="I111" s="2">
        <v>17</v>
      </c>
      <c r="J111" s="35">
        <f ca="1">IF(OFFSET(DATA!$A$89,LOOK!$I111+$E$3*120,LOOK!J$94)=0,"",ROUND(OFFSET(DATA!$A$61,LOOK!$I111+$E$3*120,LOOK!J$94)/OFFSET(DATA!$A$89,LOOK!$I111+$E$3*120,LOOK!J$94),3)-ROW()/10000000)</f>
        <v>0.3079889</v>
      </c>
      <c r="K111" s="35">
        <f ca="1">IF(OFFSET(DATA!$A$89,LOOK!$I111+$E$3*120,LOOK!K$94)=0,"",ROUND(OFFSET(DATA!$A$61,LOOK!$I111+$E$3*120,LOOK!K$94)/OFFSET(DATA!$A$89,LOOK!$I111+$E$3*120,LOOK!K$94),3)-ROW()/10000000)</f>
        <v>0.2349889</v>
      </c>
      <c r="L111" s="35">
        <f ca="1">IF(OFFSET(DATA!$A$89,LOOK!$I111+$E$3*120,LOOK!L$94)=0,"",ROUND(OFFSET(DATA!$A$61,LOOK!$I111+$E$3*120,LOOK!L$94)/OFFSET(DATA!$A$89,LOOK!$I111+$E$3*120,LOOK!L$94),3)-ROW()/10000000)</f>
        <v>0.6359889</v>
      </c>
      <c r="M111" s="35">
        <f ca="1">IF(OFFSET(DATA!$A$89,LOOK!$I111+$E$3*120,LOOK!M$94)=0,"",ROUND(OFFSET(DATA!$A$61,LOOK!$I111+$E$3*120,LOOK!M$94)/OFFSET(DATA!$A$89,LOOK!$I111+$E$3*120,LOOK!M$94),3)-ROW()/10000000)</f>
        <v>0.4999889</v>
      </c>
      <c r="N111" s="35">
        <f ca="1">IF(OFFSET(DATA!$A$89,LOOK!$I111+$E$3*120,LOOK!N$94)=0,"",ROUND(OFFSET(DATA!$A$61,LOOK!$I111+$E$3*120,LOOK!N$94)/OFFSET(DATA!$A$89,LOOK!$I111+$E$3*120,LOOK!N$94),3)-ROW()/10000000)</f>
        <v>0.3749889</v>
      </c>
      <c r="O111" s="35">
        <f ca="1">IF(OFFSET(DATA!$A$89,LOOK!$I111+$E$3*120,LOOK!O$94)=0,"",ROUND(OFFSET(DATA!$A$61,LOOK!$I111+$E$3*120,LOOK!O$94)/OFFSET(DATA!$A$89,LOOK!$I111+$E$3*120,LOOK!O$94),3)-ROW()/10000000)</f>
        <v>0.39998890000000004</v>
      </c>
      <c r="P111" s="35">
        <f ca="1">IF(OFFSET(DATA!$A$89,LOOK!$I111+$E$3*120,LOOK!P$94)=0,"",ROUND(OFFSET(DATA!$A$61,LOOK!$I111+$E$3*120,LOOK!P$94)/OFFSET(DATA!$A$89,LOOK!$I111+$E$3*120,LOOK!P$94),3)-ROW()/10000000)</f>
        <v>0.39998890000000004</v>
      </c>
      <c r="Q111" s="35">
        <f ca="1">IF(OFFSET(DATA!$A$89,LOOK!$I111+$E$3*120,LOOK!Q$94)=0,"",ROUND(OFFSET(DATA!$A$61,LOOK!$I111+$E$3*120,LOOK!Q$94)/OFFSET(DATA!$A$89,LOOK!$I111+$E$3*120,LOOK!Q$94),3)-ROW()/10000000)</f>
        <v>0.39998890000000004</v>
      </c>
      <c r="R111" s="35">
        <f ca="1">IF(OFFSET(DATA!$A$89,LOOK!$I111+$E$3*120,LOOK!R$94)=0,"",ROUND(OFFSET(DATA!$A$61,LOOK!$I111+$E$3*120,LOOK!R$94)/OFFSET(DATA!$A$89,LOOK!$I111+$E$3*120,LOOK!R$94),3)-ROW()/10000000)</f>
        <v>0.4999889</v>
      </c>
      <c r="S111" s="35">
        <f ca="1">IF(OFFSET(DATA!$A$89,LOOK!$I111+$E$3*120,LOOK!S$94)=0,"",ROUND(OFFSET(DATA!$A$61,LOOK!$I111+$E$3*120,LOOK!S$94)/OFFSET(DATA!$A$89,LOOK!$I111+$E$3*120,LOOK!S$94),3)-ROW()/10000000)</f>
        <v>0.4999889</v>
      </c>
      <c r="T111" s="35">
        <f ca="1">IF(OFFSET(DATA!$A$89,LOOK!$I111+$E$3*120,LOOK!T$94)=0,"",ROUND(OFFSET(DATA!$A$61,LOOK!$I111+$E$3*120,LOOK!T$94)/OFFSET(DATA!$A$89,LOOK!$I111+$E$3*120,LOOK!T$94),3)-ROW()/10000000)</f>
        <v>-1.11E-05</v>
      </c>
      <c r="U111" s="35">
        <f ca="1">IF(OFFSET(DATA!$A$89,LOOK!$I111+$E$3*120,LOOK!U$94)=0,"",ROUND(OFFSET(DATA!$A$61,LOOK!$I111+$E$3*120,LOOK!U$94)/OFFSET(DATA!$A$89,LOOK!$I111+$E$3*120,LOOK!U$94),3)-ROW()/10000000)</f>
        <v>0.24998890000000001</v>
      </c>
      <c r="V111" s="33">
        <f ca="1" t="shared" si="52"/>
        <v>0.3749889</v>
      </c>
      <c r="W111" s="10">
        <f t="shared" si="53"/>
        <v>0.9</v>
      </c>
      <c r="X111" s="42">
        <f ca="1">SUM(OFFSET(DATA!$B$89,LOOK!$I111+$E$3*120,0,1,LOOK!C$3))</f>
        <v>101</v>
      </c>
      <c r="Y111" s="61">
        <f ca="1" t="shared" si="54"/>
        <v>0.24998890000000001</v>
      </c>
      <c r="Z111" s="2">
        <f t="shared" si="55"/>
        <v>12</v>
      </c>
      <c r="AA111" s="2">
        <f t="shared" si="50"/>
        <v>2</v>
      </c>
      <c r="AB111" s="8">
        <f ca="1" t="shared" si="56"/>
        <v>-9.6E-06</v>
      </c>
      <c r="AD111" s="2">
        <f t="shared" si="57"/>
        <v>12</v>
      </c>
      <c r="AE111" s="2">
        <f aca="true" t="shared" si="58" ref="AE111:AE118">IF(AE$94&gt;$AD$93,"",RANK(K111,K$95:K$118,0))</f>
        <v>13</v>
      </c>
      <c r="AF111" s="2">
        <f aca="true" t="shared" si="59" ref="AF111:AF118">IF(AF$94&gt;$AD$93,"",RANK(L111,L$95:L$118,0))</f>
        <v>5</v>
      </c>
      <c r="AG111" s="2">
        <f aca="true" t="shared" si="60" ref="AG111:AG118">IF(AG$94&gt;$AD$93,"",RANK(M111,M$95:M$118,0))</f>
        <v>9</v>
      </c>
      <c r="AH111" s="2">
        <f aca="true" t="shared" si="61" ref="AH111:AH118">IF(AH$94&gt;$AD$93,"",RANK(N111,N$95:N$118,0))</f>
        <v>12</v>
      </c>
      <c r="AI111" s="2">
        <f aca="true" t="shared" si="62" ref="AI111:AI118">IF(AI$94&gt;$AD$93,"",RANK(O111,O$95:O$118,0))</f>
        <v>12</v>
      </c>
      <c r="AJ111" s="2">
        <f aca="true" t="shared" si="63" ref="AJ111:AJ118">IF(AJ$94&gt;$AD$93,"",RANK(P111,P$95:P$118,0))</f>
        <v>11</v>
      </c>
      <c r="AK111" s="2">
        <f aca="true" t="shared" si="64" ref="AK111:AK118">IF(AK$94&gt;$AD$93,"",RANK(Q111,Q$95:Q$118,0))</f>
        <v>12</v>
      </c>
      <c r="AL111" s="2">
        <f aca="true" t="shared" si="65" ref="AL111:AL118">IF(AL$94&gt;$AD$93,"",RANK(R111,R$95:R$118,0))</f>
        <v>8</v>
      </c>
      <c r="AM111" s="2">
        <f aca="true" t="shared" si="66" ref="AM111:AM118">IF(AM$94&gt;$AD$93,"",RANK(S111,S$95:S$118,0))</f>
        <v>5</v>
      </c>
      <c r="AN111" s="2">
        <f aca="true" t="shared" si="67" ref="AN111:AN118">IF(AN$94&gt;$AD$93,"",RANK(T111,T$95:T$118,0))</f>
        <v>19</v>
      </c>
      <c r="AO111" s="2">
        <f aca="true" t="shared" si="68" ref="AO111:AO118">IF(AO$94&gt;$AD$93,"",RANK(U111,U$95:U$118,0))</f>
        <v>12</v>
      </c>
    </row>
    <row r="112" spans="9:41" ht="11.25">
      <c r="I112" s="2">
        <v>18</v>
      </c>
      <c r="J112" s="35">
        <f ca="1">IF(OFFSET(DATA!$A$89,LOOK!$I112+$E$3*120,LOOK!J$94)=0,"",ROUND(OFFSET(DATA!$A$61,LOOK!$I112+$E$3*120,LOOK!J$94)/OFFSET(DATA!$A$89,LOOK!$I112+$E$3*120,LOOK!J$94),3)-ROW()/10000000)</f>
        <v>-1.12E-05</v>
      </c>
      <c r="K112" s="35">
        <f ca="1">IF(OFFSET(DATA!$A$89,LOOK!$I112+$E$3*120,LOOK!K$94)=0,"",ROUND(OFFSET(DATA!$A$61,LOOK!$I112+$E$3*120,LOOK!K$94)/OFFSET(DATA!$A$89,LOOK!$I112+$E$3*120,LOOK!K$94),3)-ROW()/10000000)</f>
        <v>0.2499888</v>
      </c>
      <c r="L112" s="35">
        <f ca="1">IF(OFFSET(DATA!$A$89,LOOK!$I112+$E$3*120,LOOK!L$94)=0,"",ROUND(OFFSET(DATA!$A$61,LOOK!$I112+$E$3*120,LOOK!L$94)/OFFSET(DATA!$A$89,LOOK!$I112+$E$3*120,LOOK!L$94),3)-ROW()/10000000)</f>
        <v>0.2499888</v>
      </c>
      <c r="M112" s="35">
        <f ca="1">IF(OFFSET(DATA!$A$89,LOOK!$I112+$E$3*120,LOOK!M$94)=0,"",ROUND(OFFSET(DATA!$A$61,LOOK!$I112+$E$3*120,LOOK!M$94)/OFFSET(DATA!$A$89,LOOK!$I112+$E$3*120,LOOK!M$94),3)-ROW()/10000000)</f>
        <v>-1.12E-05</v>
      </c>
      <c r="N112" s="35">
        <f ca="1">IF(OFFSET(DATA!$A$89,LOOK!$I112+$E$3*120,LOOK!N$94)=0,"",ROUND(OFFSET(DATA!$A$61,LOOK!$I112+$E$3*120,LOOK!N$94)/OFFSET(DATA!$A$89,LOOK!$I112+$E$3*120,LOOK!N$94),3)-ROW()/10000000)</f>
        <v>0.19998880000000002</v>
      </c>
      <c r="O112" s="35">
        <f ca="1">IF(OFFSET(DATA!$A$89,LOOK!$I112+$E$3*120,LOOK!O$94)=0,"",ROUND(OFFSET(DATA!$A$61,LOOK!$I112+$E$3*120,LOOK!O$94)/OFFSET(DATA!$A$89,LOOK!$I112+$E$3*120,LOOK!O$94),3)-ROW()/10000000)</f>
        <v>-1.12E-05</v>
      </c>
      <c r="P112" s="35">
        <f ca="1">IF(OFFSET(DATA!$A$89,LOOK!$I112+$E$3*120,LOOK!P$94)=0,"",ROUND(OFFSET(DATA!$A$61,LOOK!$I112+$E$3*120,LOOK!P$94)/OFFSET(DATA!$A$89,LOOK!$I112+$E$3*120,LOOK!P$94),3)-ROW()/10000000)</f>
        <v>-1.12E-05</v>
      </c>
      <c r="Q112" s="35">
        <f ca="1">IF(OFFSET(DATA!$A$89,LOOK!$I112+$E$3*120,LOOK!Q$94)=0,"",ROUND(OFFSET(DATA!$A$61,LOOK!$I112+$E$3*120,LOOK!Q$94)/OFFSET(DATA!$A$89,LOOK!$I112+$E$3*120,LOOK!Q$94),3)-ROW()/10000000)</f>
        <v>-1.12E-05</v>
      </c>
      <c r="R112" s="35">
        <f ca="1">IF(OFFSET(DATA!$A$89,LOOK!$I112+$E$3*120,LOOK!R$94)=0,"",ROUND(OFFSET(DATA!$A$61,LOOK!$I112+$E$3*120,LOOK!R$94)/OFFSET(DATA!$A$89,LOOK!$I112+$E$3*120,LOOK!R$94),3)-ROW()/10000000)</f>
        <v>-1.12E-05</v>
      </c>
      <c r="S112" s="35">
        <f ca="1">IF(OFFSET(DATA!$A$89,LOOK!$I112+$E$3*120,LOOK!S$94)=0,"",ROUND(OFFSET(DATA!$A$61,LOOK!$I112+$E$3*120,LOOK!S$94)/OFFSET(DATA!$A$89,LOOK!$I112+$E$3*120,LOOK!S$94),3)-ROW()/10000000)</f>
        <v>0.33298880000000003</v>
      </c>
      <c r="T112" s="35">
        <f ca="1">IF(OFFSET(DATA!$A$89,LOOK!$I112+$E$3*120,LOOK!T$94)=0,"",ROUND(OFFSET(DATA!$A$61,LOOK!$I112+$E$3*120,LOOK!T$94)/OFFSET(DATA!$A$89,LOOK!$I112+$E$3*120,LOOK!T$94),3)-ROW()/10000000)</f>
        <v>-1.12E-05</v>
      </c>
      <c r="U112" s="35">
        <f ca="1">IF(OFFSET(DATA!$A$89,LOOK!$I112+$E$3*120,LOOK!U$94)=0,"",ROUND(OFFSET(DATA!$A$61,LOOK!$I112+$E$3*120,LOOK!U$94)/OFFSET(DATA!$A$89,LOOK!$I112+$E$3*120,LOOK!U$94),3)-ROW()/10000000)</f>
        <v>-1.12E-05</v>
      </c>
      <c r="V112" s="33">
        <f ca="1" t="shared" si="52"/>
        <v>0.08598879999999999</v>
      </c>
      <c r="W112" s="10">
        <f t="shared" si="53"/>
        <v>0.9</v>
      </c>
      <c r="X112" s="42">
        <f ca="1">SUM(OFFSET(DATA!$B$89,LOOK!$I112+$E$3*120,0,1,LOOK!C$3))</f>
        <v>36</v>
      </c>
      <c r="Y112" s="61">
        <f ca="1" t="shared" si="54"/>
        <v>-1.12E-05</v>
      </c>
      <c r="Z112" s="2">
        <f t="shared" si="55"/>
        <v>24</v>
      </c>
      <c r="AA112" s="2">
        <f t="shared" si="50"/>
        <v>3</v>
      </c>
      <c r="AB112" s="8">
        <f ca="1" t="shared" si="56"/>
        <v>-9.7E-06</v>
      </c>
      <c r="AD112" s="2">
        <f t="shared" si="57"/>
        <v>24</v>
      </c>
      <c r="AE112" s="2">
        <f t="shared" si="58"/>
        <v>12</v>
      </c>
      <c r="AF112" s="2">
        <f t="shared" si="59"/>
        <v>13</v>
      </c>
      <c r="AG112" s="2">
        <f t="shared" si="60"/>
        <v>23</v>
      </c>
      <c r="AH112" s="2">
        <f t="shared" si="61"/>
        <v>16</v>
      </c>
      <c r="AI112" s="2">
        <f t="shared" si="62"/>
        <v>24</v>
      </c>
      <c r="AJ112" s="2">
        <f t="shared" si="63"/>
        <v>21</v>
      </c>
      <c r="AK112" s="2">
        <f t="shared" si="64"/>
        <v>22</v>
      </c>
      <c r="AL112" s="2">
        <f t="shared" si="65"/>
        <v>23</v>
      </c>
      <c r="AM112" s="2">
        <f t="shared" si="66"/>
        <v>9</v>
      </c>
      <c r="AN112" s="2">
        <f t="shared" si="67"/>
        <v>20</v>
      </c>
      <c r="AO112" s="2">
        <f t="shared" si="68"/>
        <v>23</v>
      </c>
    </row>
    <row r="113" spans="9:41" ht="11.25">
      <c r="I113" s="2">
        <v>19</v>
      </c>
      <c r="J113" s="35">
        <f ca="1">IF(OFFSET(DATA!$A$89,LOOK!$I113+$E$3*120,LOOK!J$94)=0,"",ROUND(OFFSET(DATA!$A$61,LOOK!$I113+$E$3*120,LOOK!J$94)/OFFSET(DATA!$A$89,LOOK!$I113+$E$3*120,LOOK!J$94),3)-ROW()/10000000)</f>
        <v>0.4999887</v>
      </c>
      <c r="K113" s="35">
        <f ca="1">IF(OFFSET(DATA!$A$89,LOOK!$I113+$E$3*120,LOOK!K$94)=0,"",ROUND(OFFSET(DATA!$A$61,LOOK!$I113+$E$3*120,LOOK!K$94)/OFFSET(DATA!$A$89,LOOK!$I113+$E$3*120,LOOK!K$94),3)-ROW()/10000000)</f>
        <v>0.3329887</v>
      </c>
      <c r="L113" s="35">
        <f ca="1">IF(OFFSET(DATA!$A$89,LOOK!$I113+$E$3*120,LOOK!L$94)=0,"",ROUND(OFFSET(DATA!$A$61,LOOK!$I113+$E$3*120,LOOK!L$94)/OFFSET(DATA!$A$89,LOOK!$I113+$E$3*120,LOOK!L$94),3)-ROW()/10000000)</f>
        <v>-1.13E-05</v>
      </c>
      <c r="M113" s="35">
        <f ca="1">IF(OFFSET(DATA!$A$89,LOOK!$I113+$E$3*120,LOOK!M$94)=0,"",ROUND(OFFSET(DATA!$A$61,LOOK!$I113+$E$3*120,LOOK!M$94)/OFFSET(DATA!$A$89,LOOK!$I113+$E$3*120,LOOK!M$94),3)-ROW()/10000000)</f>
        <v>-1.13E-05</v>
      </c>
      <c r="N113" s="35">
        <f ca="1">IF(OFFSET(DATA!$A$89,LOOK!$I113+$E$3*120,LOOK!N$94)=0,"",ROUND(OFFSET(DATA!$A$61,LOOK!$I113+$E$3*120,LOOK!N$94)/OFFSET(DATA!$A$89,LOOK!$I113+$E$3*120,LOOK!N$94),3)-ROW()/10000000)</f>
      </c>
      <c r="O113" s="35">
        <f ca="1">IF(OFFSET(DATA!$A$89,LOOK!$I113+$E$3*120,LOOK!O$94)=0,"",ROUND(OFFSET(DATA!$A$61,LOOK!$I113+$E$3*120,LOOK!O$94)/OFFSET(DATA!$A$89,LOOK!$I113+$E$3*120,LOOK!O$94),3)-ROW()/10000000)</f>
        <v>0.9999887</v>
      </c>
      <c r="P113" s="35">
        <f ca="1">IF(OFFSET(DATA!$A$89,LOOK!$I113+$E$3*120,LOOK!P$94)=0,"",ROUND(OFFSET(DATA!$A$61,LOOK!$I113+$E$3*120,LOOK!P$94)/OFFSET(DATA!$A$89,LOOK!$I113+$E$3*120,LOOK!P$94),3)-ROW()/10000000)</f>
      </c>
      <c r="Q113" s="35">
        <f ca="1">IF(OFFSET(DATA!$A$89,LOOK!$I113+$E$3*120,LOOK!Q$94)=0,"",ROUND(OFFSET(DATA!$A$61,LOOK!$I113+$E$3*120,LOOK!Q$94)/OFFSET(DATA!$A$89,LOOK!$I113+$E$3*120,LOOK!Q$94),3)-ROW()/10000000)</f>
        <v>-1.13E-05</v>
      </c>
      <c r="R113" s="35">
        <f ca="1">IF(OFFSET(DATA!$A$89,LOOK!$I113+$E$3*120,LOOK!R$94)=0,"",ROUND(OFFSET(DATA!$A$61,LOOK!$I113+$E$3*120,LOOK!R$94)/OFFSET(DATA!$A$89,LOOK!$I113+$E$3*120,LOOK!R$94),3)-ROW()/10000000)</f>
        <v>-1.13E-05</v>
      </c>
      <c r="S113" s="35">
        <f ca="1">IF(OFFSET(DATA!$A$89,LOOK!$I113+$E$3*120,LOOK!S$94)=0,"",ROUND(OFFSET(DATA!$A$61,LOOK!$I113+$E$3*120,LOOK!S$94)/OFFSET(DATA!$A$89,LOOK!$I113+$E$3*120,LOOK!S$94),3)-ROW()/10000000)</f>
      </c>
      <c r="T113" s="35">
        <f ca="1">IF(OFFSET(DATA!$A$89,LOOK!$I113+$E$3*120,LOOK!T$94)=0,"",ROUND(OFFSET(DATA!$A$61,LOOK!$I113+$E$3*120,LOOK!T$94)/OFFSET(DATA!$A$89,LOOK!$I113+$E$3*120,LOOK!T$94),3)-ROW()/10000000)</f>
      </c>
      <c r="U113" s="35">
        <f ca="1">IF(OFFSET(DATA!$A$89,LOOK!$I113+$E$3*120,LOOK!U$94)=0,"",ROUND(OFFSET(DATA!$A$61,LOOK!$I113+$E$3*120,LOOK!U$94)/OFFSET(DATA!$A$89,LOOK!$I113+$E$3*120,LOOK!U$94),3)-ROW()/10000000)</f>
      </c>
      <c r="V113" s="33">
        <f ca="1" t="shared" si="52"/>
        <v>0.2619887</v>
      </c>
      <c r="W113" s="10">
        <f t="shared" si="53"/>
        <v>0.9</v>
      </c>
      <c r="X113" s="42">
        <f ca="1">SUM(OFFSET(DATA!$B$89,LOOK!$I113+$E$3*120,0,1,LOOK!C$3))</f>
        <v>11</v>
      </c>
      <c r="Y113" s="61">
        <f ca="1" t="shared" si="54"/>
        <v>0</v>
      </c>
      <c r="Z113" s="2">
        <f t="shared" si="55"/>
        <v>16</v>
      </c>
      <c r="AA113" s="2">
        <f t="shared" si="50"/>
        <v>6</v>
      </c>
      <c r="AB113" s="8">
        <f ca="1" t="shared" si="56"/>
        <v>-1E-05</v>
      </c>
      <c r="AD113" s="2">
        <f t="shared" si="57"/>
        <v>7</v>
      </c>
      <c r="AE113" s="2">
        <f t="shared" si="58"/>
        <v>8</v>
      </c>
      <c r="AF113" s="2">
        <f t="shared" si="59"/>
        <v>23</v>
      </c>
      <c r="AG113" s="2">
        <f t="shared" si="60"/>
        <v>24</v>
      </c>
      <c r="AH113" s="2" t="e">
        <f t="shared" si="61"/>
        <v>#VALUE!</v>
      </c>
      <c r="AI113" s="2">
        <f t="shared" si="62"/>
        <v>2</v>
      </c>
      <c r="AJ113" s="2" t="e">
        <f t="shared" si="63"/>
        <v>#VALUE!</v>
      </c>
      <c r="AK113" s="2">
        <f t="shared" si="64"/>
        <v>23</v>
      </c>
      <c r="AL113" s="2">
        <f t="shared" si="65"/>
        <v>24</v>
      </c>
      <c r="AM113" s="2" t="e">
        <f t="shared" si="66"/>
        <v>#VALUE!</v>
      </c>
      <c r="AN113" s="2" t="e">
        <f t="shared" si="67"/>
        <v>#VALUE!</v>
      </c>
      <c r="AO113" s="2" t="e">
        <f t="shared" si="68"/>
        <v>#VALUE!</v>
      </c>
    </row>
    <row r="114" spans="9:41" ht="11.25">
      <c r="I114" s="2">
        <v>20</v>
      </c>
      <c r="J114" s="35">
        <f ca="1">IF(OFFSET(DATA!$A$89,LOOK!$I114+$E$3*120,LOOK!J$94)=0,"",ROUND(OFFSET(DATA!$A$61,LOOK!$I114+$E$3*120,LOOK!J$94)/OFFSET(DATA!$A$89,LOOK!$I114+$E$3*120,LOOK!J$94),3)-ROW()/10000000)</f>
        <v>0.1249886</v>
      </c>
      <c r="K114" s="35">
        <f ca="1">IF(OFFSET(DATA!$A$89,LOOK!$I114+$E$3*120,LOOK!K$94)=0,"",ROUND(OFFSET(DATA!$A$61,LOOK!$I114+$E$3*120,LOOK!K$94)/OFFSET(DATA!$A$89,LOOK!$I114+$E$3*120,LOOK!K$94),3)-ROW()/10000000)</f>
        <v>-1.14E-05</v>
      </c>
      <c r="L114" s="35">
        <f ca="1">IF(OFFSET(DATA!$A$89,LOOK!$I114+$E$3*120,LOOK!L$94)=0,"",ROUND(OFFSET(DATA!$A$61,LOOK!$I114+$E$3*120,LOOK!L$94)/OFFSET(DATA!$A$89,LOOK!$I114+$E$3*120,LOOK!L$94),3)-ROW()/10000000)</f>
        <v>-1.14E-05</v>
      </c>
      <c r="M114" s="35">
        <f ca="1">IF(OFFSET(DATA!$A$89,LOOK!$I114+$E$3*120,LOOK!M$94)=0,"",ROUND(OFFSET(DATA!$A$61,LOOK!$I114+$E$3*120,LOOK!M$94)/OFFSET(DATA!$A$89,LOOK!$I114+$E$3*120,LOOK!M$94),3)-ROW()/10000000)</f>
        <v>0.1429886</v>
      </c>
      <c r="N114" s="35">
        <f ca="1">IF(OFFSET(DATA!$A$89,LOOK!$I114+$E$3*120,LOOK!N$94)=0,"",ROUND(OFFSET(DATA!$A$61,LOOK!$I114+$E$3*120,LOOK!N$94)/OFFSET(DATA!$A$89,LOOK!$I114+$E$3*120,LOOK!N$94),3)-ROW()/10000000)</f>
        <v>-1.14E-05</v>
      </c>
      <c r="O114" s="35">
        <f ca="1">IF(OFFSET(DATA!$A$89,LOOK!$I114+$E$3*120,LOOK!O$94)=0,"",ROUND(OFFSET(DATA!$A$61,LOOK!$I114+$E$3*120,LOOK!O$94)/OFFSET(DATA!$A$89,LOOK!$I114+$E$3*120,LOOK!O$94),3)-ROW()/10000000)</f>
        <v>0.16698860000000001</v>
      </c>
      <c r="P114" s="35">
        <f ca="1">IF(OFFSET(DATA!$A$89,LOOK!$I114+$E$3*120,LOOK!P$94)=0,"",ROUND(OFFSET(DATA!$A$61,LOOK!$I114+$E$3*120,LOOK!P$94)/OFFSET(DATA!$A$89,LOOK!$I114+$E$3*120,LOOK!P$94),3)-ROW()/10000000)</f>
        <v>-1.14E-05</v>
      </c>
      <c r="Q114" s="35">
        <f ca="1">IF(OFFSET(DATA!$A$89,LOOK!$I114+$E$3*120,LOOK!Q$94)=0,"",ROUND(OFFSET(DATA!$A$61,LOOK!$I114+$E$3*120,LOOK!Q$94)/OFFSET(DATA!$A$89,LOOK!$I114+$E$3*120,LOOK!Q$94),3)-ROW()/10000000)</f>
        <v>0.1429886</v>
      </c>
      <c r="R114" s="35">
        <f ca="1">IF(OFFSET(DATA!$A$89,LOOK!$I114+$E$3*120,LOOK!R$94)=0,"",ROUND(OFFSET(DATA!$A$61,LOOK!$I114+$E$3*120,LOOK!R$94)/OFFSET(DATA!$A$89,LOOK!$I114+$E$3*120,LOOK!R$94),3)-ROW()/10000000)</f>
        <v>0.1429886</v>
      </c>
      <c r="S114" s="35">
        <f ca="1">IF(OFFSET(DATA!$A$89,LOOK!$I114+$E$3*120,LOOK!S$94)=0,"",ROUND(OFFSET(DATA!$A$61,LOOK!$I114+$E$3*120,LOOK!S$94)/OFFSET(DATA!$A$89,LOOK!$I114+$E$3*120,LOOK!S$94),3)-ROW()/10000000)</f>
        <v>-1.14E-05</v>
      </c>
      <c r="T114" s="35">
        <f ca="1">IF(OFFSET(DATA!$A$89,LOOK!$I114+$E$3*120,LOOK!T$94)=0,"",ROUND(OFFSET(DATA!$A$61,LOOK!$I114+$E$3*120,LOOK!T$94)/OFFSET(DATA!$A$89,LOOK!$I114+$E$3*120,LOOK!T$94),3)-ROW()/10000000)</f>
        <v>-1.14E-05</v>
      </c>
      <c r="U114" s="35">
        <f ca="1">IF(OFFSET(DATA!$A$89,LOOK!$I114+$E$3*120,LOOK!U$94)=0,"",ROUND(OFFSET(DATA!$A$61,LOOK!$I114+$E$3*120,LOOK!U$94)/OFFSET(DATA!$A$89,LOOK!$I114+$E$3*120,LOOK!U$94),3)-ROW()/10000000)</f>
        <v>0.4999886</v>
      </c>
      <c r="V114" s="33">
        <f ca="1" t="shared" si="52"/>
        <v>0.1019886</v>
      </c>
      <c r="W114" s="10">
        <f t="shared" si="53"/>
        <v>0.9</v>
      </c>
      <c r="X114" s="42">
        <f ca="1">SUM(OFFSET(DATA!$B$89,LOOK!$I114+$E$3*120,0,1,LOOK!C$3))</f>
        <v>62</v>
      </c>
      <c r="Y114" s="61">
        <f ca="1" t="shared" si="54"/>
        <v>0.4999886</v>
      </c>
      <c r="Z114" s="2">
        <f t="shared" si="55"/>
        <v>7</v>
      </c>
      <c r="AA114" s="2">
        <f t="shared" si="50"/>
        <v>7</v>
      </c>
      <c r="AB114" s="8">
        <f ca="1" t="shared" si="56"/>
        <v>-1.01E-05</v>
      </c>
      <c r="AD114" s="2">
        <f t="shared" si="57"/>
        <v>18</v>
      </c>
      <c r="AE114" s="2">
        <f t="shared" si="58"/>
        <v>24</v>
      </c>
      <c r="AF114" s="2">
        <f t="shared" si="59"/>
        <v>24</v>
      </c>
      <c r="AG114" s="2">
        <f t="shared" si="60"/>
        <v>18</v>
      </c>
      <c r="AH114" s="2">
        <f t="shared" si="61"/>
        <v>23</v>
      </c>
      <c r="AI114" s="2">
        <f t="shared" si="62"/>
        <v>17</v>
      </c>
      <c r="AJ114" s="2">
        <f t="shared" si="63"/>
        <v>22</v>
      </c>
      <c r="AK114" s="2">
        <f t="shared" si="64"/>
        <v>15</v>
      </c>
      <c r="AL114" s="2">
        <f t="shared" si="65"/>
        <v>16</v>
      </c>
      <c r="AM114" s="2">
        <f t="shared" si="66"/>
        <v>21</v>
      </c>
      <c r="AN114" s="2">
        <f t="shared" si="67"/>
        <v>21</v>
      </c>
      <c r="AO114" s="2">
        <f t="shared" si="68"/>
        <v>7</v>
      </c>
    </row>
    <row r="115" spans="9:41" ht="11.25">
      <c r="I115" s="2">
        <v>21</v>
      </c>
      <c r="J115" s="35">
        <f ca="1">IF(OFFSET(DATA!$A$89,LOOK!$I115+$E$3*120,LOOK!J$94)=0,"",ROUND(OFFSET(DATA!$A$61,LOOK!$I115+$E$3*120,LOOK!J$94)/OFFSET(DATA!$A$89,LOOK!$I115+$E$3*120,LOOK!J$94),3)-ROW()/10000000)</f>
        <v>0.8329884999999999</v>
      </c>
      <c r="K115" s="35">
        <f ca="1">IF(OFFSET(DATA!$A$89,LOOK!$I115+$E$3*120,LOOK!K$94)=0,"",ROUND(OFFSET(DATA!$A$61,LOOK!$I115+$E$3*120,LOOK!K$94)/OFFSET(DATA!$A$89,LOOK!$I115+$E$3*120,LOOK!K$94),3)-ROW()/10000000)</f>
        <v>0.7649885</v>
      </c>
      <c r="L115" s="35">
        <f ca="1">IF(OFFSET(DATA!$A$89,LOOK!$I115+$E$3*120,LOOK!L$94)=0,"",ROUND(OFFSET(DATA!$A$61,LOOK!$I115+$E$3*120,LOOK!L$94)/OFFSET(DATA!$A$89,LOOK!$I115+$E$3*120,LOOK!L$94),3)-ROW()/10000000)</f>
        <v>0.7649885</v>
      </c>
      <c r="M115" s="35">
        <f ca="1">IF(OFFSET(DATA!$A$89,LOOK!$I115+$E$3*120,LOOK!M$94)=0,"",ROUND(OFFSET(DATA!$A$61,LOOK!$I115+$E$3*120,LOOK!M$94)/OFFSET(DATA!$A$89,LOOK!$I115+$E$3*120,LOOK!M$94),3)-ROW()/10000000)</f>
        <v>0.6249885</v>
      </c>
      <c r="N115" s="35">
        <f ca="1">IF(OFFSET(DATA!$A$89,LOOK!$I115+$E$3*120,LOOK!N$94)=0,"",ROUND(OFFSET(DATA!$A$61,LOOK!$I115+$E$3*120,LOOK!N$94)/OFFSET(DATA!$A$89,LOOK!$I115+$E$3*120,LOOK!N$94),3)-ROW()/10000000)</f>
        <v>0.6999884999999999</v>
      </c>
      <c r="O115" s="35">
        <f ca="1">IF(OFFSET(DATA!$A$89,LOOK!$I115+$E$3*120,LOOK!O$94)=0,"",ROUND(OFFSET(DATA!$A$61,LOOK!$I115+$E$3*120,LOOK!O$94)/OFFSET(DATA!$A$89,LOOK!$I115+$E$3*120,LOOK!O$94),3)-ROW()/10000000)</f>
        <v>0.8999885</v>
      </c>
      <c r="P115" s="35">
        <f ca="1">IF(OFFSET(DATA!$A$89,LOOK!$I115+$E$3*120,LOOK!P$94)=0,"",ROUND(OFFSET(DATA!$A$61,LOOK!$I115+$E$3*120,LOOK!P$94)/OFFSET(DATA!$A$89,LOOK!$I115+$E$3*120,LOOK!P$94),3)-ROW()/10000000)</f>
        <v>0.5449885</v>
      </c>
      <c r="Q115" s="35">
        <f ca="1">IF(OFFSET(DATA!$A$89,LOOK!$I115+$E$3*120,LOOK!Q$94)=0,"",ROUND(OFFSET(DATA!$A$61,LOOK!$I115+$E$3*120,LOOK!Q$94)/OFFSET(DATA!$A$89,LOOK!$I115+$E$3*120,LOOK!Q$94),3)-ROW()/10000000)</f>
        <v>0.4999885</v>
      </c>
      <c r="R115" s="35">
        <f ca="1">IF(OFFSET(DATA!$A$89,LOOK!$I115+$E$3*120,LOOK!R$94)=0,"",ROUND(OFFSET(DATA!$A$61,LOOK!$I115+$E$3*120,LOOK!R$94)/OFFSET(DATA!$A$89,LOOK!$I115+$E$3*120,LOOK!R$94),3)-ROW()/10000000)</f>
        <v>0.8889885</v>
      </c>
      <c r="S115" s="35">
        <f ca="1">IF(OFFSET(DATA!$A$89,LOOK!$I115+$E$3*120,LOOK!S$94)=0,"",ROUND(OFFSET(DATA!$A$61,LOOK!$I115+$E$3*120,LOOK!S$94)/OFFSET(DATA!$A$89,LOOK!$I115+$E$3*120,LOOK!S$94),3)-ROW()/10000000)</f>
        <v>0.8749885</v>
      </c>
      <c r="T115" s="35">
        <f ca="1">IF(OFFSET(DATA!$A$89,LOOK!$I115+$E$3*120,LOOK!T$94)=0,"",ROUND(OFFSET(DATA!$A$61,LOOK!$I115+$E$3*120,LOOK!T$94)/OFFSET(DATA!$A$89,LOOK!$I115+$E$3*120,LOOK!T$94),3)-ROW()/10000000)</f>
        <v>0.8179884999999999</v>
      </c>
      <c r="U115" s="35">
        <f ca="1">IF(OFFSET(DATA!$A$89,LOOK!$I115+$E$3*120,LOOK!U$94)=0,"",ROUND(OFFSET(DATA!$A$61,LOOK!$I115+$E$3*120,LOOK!U$94)/OFFSET(DATA!$A$89,LOOK!$I115+$E$3*120,LOOK!U$94),3)-ROW()/10000000)</f>
        <v>0.6249885</v>
      </c>
      <c r="V115" s="33">
        <f ca="1" t="shared" si="52"/>
        <v>0.7369884999999999</v>
      </c>
      <c r="W115" s="10">
        <f t="shared" si="53"/>
        <v>0.9</v>
      </c>
      <c r="X115" s="42">
        <f ca="1">SUM(OFFSET(DATA!$B$89,LOOK!$I115+$E$3*120,0,1,LOOK!C$3))</f>
        <v>143</v>
      </c>
      <c r="Y115" s="61">
        <f ca="1" t="shared" si="54"/>
        <v>0.6249885</v>
      </c>
      <c r="Z115" s="2">
        <f t="shared" si="55"/>
        <v>4</v>
      </c>
      <c r="AA115" s="2">
        <f t="shared" si="50"/>
        <v>9</v>
      </c>
      <c r="AB115" s="8">
        <f ca="1" t="shared" si="56"/>
        <v>-1.03E-05</v>
      </c>
      <c r="AD115" s="2">
        <f t="shared" si="57"/>
        <v>1</v>
      </c>
      <c r="AE115" s="2">
        <f t="shared" si="58"/>
        <v>2</v>
      </c>
      <c r="AF115" s="2">
        <f t="shared" si="59"/>
        <v>3</v>
      </c>
      <c r="AG115" s="2">
        <f t="shared" si="60"/>
        <v>4</v>
      </c>
      <c r="AH115" s="2">
        <f t="shared" si="61"/>
        <v>3</v>
      </c>
      <c r="AI115" s="2">
        <f t="shared" si="62"/>
        <v>4</v>
      </c>
      <c r="AJ115" s="2">
        <f t="shared" si="63"/>
        <v>5</v>
      </c>
      <c r="AK115" s="2">
        <f t="shared" si="64"/>
        <v>9</v>
      </c>
      <c r="AL115" s="2">
        <f t="shared" si="65"/>
        <v>1</v>
      </c>
      <c r="AM115" s="2">
        <f t="shared" si="66"/>
        <v>1</v>
      </c>
      <c r="AN115" s="2">
        <f t="shared" si="67"/>
        <v>1</v>
      </c>
      <c r="AO115" s="2">
        <f t="shared" si="68"/>
        <v>4</v>
      </c>
    </row>
    <row r="116" spans="9:41" ht="11.25">
      <c r="I116" s="2">
        <v>22</v>
      </c>
      <c r="J116" s="35">
        <f ca="1">IF(OFFSET(DATA!$A$89,LOOK!$I116+$E$3*120,LOOK!J$94)=0,"",ROUND(OFFSET(DATA!$A$61,LOOK!$I116+$E$3*120,LOOK!J$94)/OFFSET(DATA!$A$89,LOOK!$I116+$E$3*120,LOOK!J$94),3)-ROW()/10000000)</f>
        <v>0.8279884</v>
      </c>
      <c r="K116" s="35">
        <f ca="1">IF(OFFSET(DATA!$A$89,LOOK!$I116+$E$3*120,LOOK!K$94)=0,"",ROUND(OFFSET(DATA!$A$61,LOOK!$I116+$E$3*120,LOOK!K$94)/OFFSET(DATA!$A$89,LOOK!$I116+$E$3*120,LOOK!K$94),3)-ROW()/10000000)</f>
        <v>0.8699884</v>
      </c>
      <c r="L116" s="35">
        <f ca="1">IF(OFFSET(DATA!$A$89,LOOK!$I116+$E$3*120,LOOK!L$94)=0,"",ROUND(OFFSET(DATA!$A$61,LOOK!$I116+$E$3*120,LOOK!L$94)/OFFSET(DATA!$A$89,LOOK!$I116+$E$3*120,LOOK!L$94),3)-ROW()/10000000)</f>
        <v>0.7619884</v>
      </c>
      <c r="M116" s="35">
        <f ca="1">IF(OFFSET(DATA!$A$89,LOOK!$I116+$E$3*120,LOOK!M$94)=0,"",ROUND(OFFSET(DATA!$A$61,LOOK!$I116+$E$3*120,LOOK!M$94)/OFFSET(DATA!$A$89,LOOK!$I116+$E$3*120,LOOK!M$94),3)-ROW()/10000000)</f>
        <v>0.8819884</v>
      </c>
      <c r="N116" s="35">
        <f ca="1">IF(OFFSET(DATA!$A$89,LOOK!$I116+$E$3*120,LOOK!N$94)=0,"",ROUND(OFFSET(DATA!$A$61,LOOK!$I116+$E$3*120,LOOK!N$94)/OFFSET(DATA!$A$89,LOOK!$I116+$E$3*120,LOOK!N$94),3)-ROW()/10000000)</f>
        <v>0.7859884</v>
      </c>
      <c r="O116" s="35">
        <f ca="1">IF(OFFSET(DATA!$A$89,LOOK!$I116+$E$3*120,LOOK!O$94)=0,"",ROUND(OFFSET(DATA!$A$61,LOOK!$I116+$E$3*120,LOOK!O$94)/OFFSET(DATA!$A$89,LOOK!$I116+$E$3*120,LOOK!O$94),3)-ROW()/10000000)</f>
        <v>0.7499884</v>
      </c>
      <c r="P116" s="35">
        <f ca="1">IF(OFFSET(DATA!$A$89,LOOK!$I116+$E$3*120,LOOK!P$94)=0,"",ROUND(OFFSET(DATA!$A$61,LOOK!$I116+$E$3*120,LOOK!P$94)/OFFSET(DATA!$A$89,LOOK!$I116+$E$3*120,LOOK!P$94),3)-ROW()/10000000)</f>
        <v>0.4999884</v>
      </c>
      <c r="Q116" s="35">
        <f ca="1">IF(OFFSET(DATA!$A$89,LOOK!$I116+$E$3*120,LOOK!Q$94)=0,"",ROUND(OFFSET(DATA!$A$61,LOOK!$I116+$E$3*120,LOOK!Q$94)/OFFSET(DATA!$A$89,LOOK!$I116+$E$3*120,LOOK!Q$94),3)-ROW()/10000000)</f>
        <v>0.5709884</v>
      </c>
      <c r="R116" s="35">
        <f ca="1">IF(OFFSET(DATA!$A$89,LOOK!$I116+$E$3*120,LOOK!R$94)=0,"",ROUND(OFFSET(DATA!$A$61,LOOK!$I116+$E$3*120,LOOK!R$94)/OFFSET(DATA!$A$89,LOOK!$I116+$E$3*120,LOOK!R$94),3)-ROW()/10000000)</f>
        <v>0.6669884</v>
      </c>
      <c r="S116" s="35">
        <f ca="1">IF(OFFSET(DATA!$A$89,LOOK!$I116+$E$3*120,LOOK!S$94)=0,"",ROUND(OFFSET(DATA!$A$61,LOOK!$I116+$E$3*120,LOOK!S$94)/OFFSET(DATA!$A$89,LOOK!$I116+$E$3*120,LOOK!S$94),3)-ROW()/10000000)</f>
        <v>0.5879884</v>
      </c>
      <c r="T116" s="35">
        <f ca="1">IF(OFFSET(DATA!$A$89,LOOK!$I116+$E$3*120,LOOK!T$94)=0,"",ROUND(OFFSET(DATA!$A$61,LOOK!$I116+$E$3*120,LOOK!T$94)/OFFSET(DATA!$A$89,LOOK!$I116+$E$3*120,LOOK!T$94),3)-ROW()/10000000)</f>
        <v>0.7059884</v>
      </c>
      <c r="U116" s="35">
        <f ca="1">IF(OFFSET(DATA!$A$89,LOOK!$I116+$E$3*120,LOOK!U$94)=0,"",ROUND(OFFSET(DATA!$A$61,LOOK!$I116+$E$3*120,LOOK!U$94)/OFFSET(DATA!$A$89,LOOK!$I116+$E$3*120,LOOK!U$94),3)-ROW()/10000000)</f>
        <v>0.7329884</v>
      </c>
      <c r="V116" s="33">
        <f ca="1" t="shared" si="52"/>
        <v>0.7199884</v>
      </c>
      <c r="W116" s="10">
        <f t="shared" si="53"/>
        <v>0.9</v>
      </c>
      <c r="X116" s="42">
        <f ca="1">SUM(OFFSET(DATA!$B$89,LOOK!$I116+$E$3*120,0,1,LOOK!C$3))</f>
        <v>196</v>
      </c>
      <c r="Y116" s="61">
        <f ca="1" t="shared" si="54"/>
        <v>0.7329884</v>
      </c>
      <c r="Z116" s="2">
        <f t="shared" si="55"/>
        <v>1</v>
      </c>
      <c r="AA116" s="2">
        <f t="shared" si="50"/>
        <v>13</v>
      </c>
      <c r="AB116" s="8">
        <f ca="1" t="shared" si="56"/>
        <v>-1.07E-05</v>
      </c>
      <c r="AD116" s="2">
        <f t="shared" si="57"/>
        <v>2</v>
      </c>
      <c r="AE116" s="2">
        <f t="shared" si="58"/>
        <v>1</v>
      </c>
      <c r="AF116" s="2">
        <f t="shared" si="59"/>
        <v>4</v>
      </c>
      <c r="AG116" s="2">
        <f t="shared" si="60"/>
        <v>2</v>
      </c>
      <c r="AH116" s="2">
        <f t="shared" si="61"/>
        <v>2</v>
      </c>
      <c r="AI116" s="2">
        <f t="shared" si="62"/>
        <v>6</v>
      </c>
      <c r="AJ116" s="2">
        <f t="shared" si="63"/>
        <v>8</v>
      </c>
      <c r="AK116" s="2">
        <f t="shared" si="64"/>
        <v>3</v>
      </c>
      <c r="AL116" s="2">
        <f t="shared" si="65"/>
        <v>3</v>
      </c>
      <c r="AM116" s="2">
        <f t="shared" si="66"/>
        <v>3</v>
      </c>
      <c r="AN116" s="2">
        <f t="shared" si="67"/>
        <v>2</v>
      </c>
      <c r="AO116" s="2">
        <f t="shared" si="68"/>
        <v>1</v>
      </c>
    </row>
    <row r="117" spans="9:41" ht="11.25">
      <c r="I117" s="2">
        <v>23</v>
      </c>
      <c r="J117" s="35">
        <f ca="1">IF(OFFSET(DATA!$A$89,LOOK!$I117+$E$3*120,LOOK!J$94)=0,"",ROUND(OFFSET(DATA!$A$61,LOOK!$I117+$E$3*120,LOOK!J$94)/OFFSET(DATA!$A$89,LOOK!$I117+$E$3*120,LOOK!J$94),3)-ROW()/10000000)</f>
        <v>0.3709883</v>
      </c>
      <c r="K117" s="35">
        <f ca="1">IF(OFFSET(DATA!$A$89,LOOK!$I117+$E$3*120,LOOK!K$94)=0,"",ROUND(OFFSET(DATA!$A$61,LOOK!$I117+$E$3*120,LOOK!K$94)/OFFSET(DATA!$A$89,LOOK!$I117+$E$3*120,LOOK!K$94),3)-ROW()/10000000)</f>
        <v>0.2779883</v>
      </c>
      <c r="L117" s="35">
        <f ca="1">IF(OFFSET(DATA!$A$89,LOOK!$I117+$E$3*120,LOOK!L$94)=0,"",ROUND(OFFSET(DATA!$A$61,LOOK!$I117+$E$3*120,LOOK!L$94)/OFFSET(DATA!$A$89,LOOK!$I117+$E$3*120,LOOK!L$94),3)-ROW()/10000000)</f>
        <v>0.2089883</v>
      </c>
      <c r="M117" s="35">
        <f ca="1">IF(OFFSET(DATA!$A$89,LOOK!$I117+$E$3*120,LOOK!M$94)=0,"",ROUND(OFFSET(DATA!$A$61,LOOK!$I117+$E$3*120,LOOK!M$94)/OFFSET(DATA!$A$89,LOOK!$I117+$E$3*120,LOOK!M$94),3)-ROW()/10000000)</f>
        <v>0.2619883</v>
      </c>
      <c r="N117" s="35">
        <f ca="1">IF(OFFSET(DATA!$A$89,LOOK!$I117+$E$3*120,LOOK!N$94)=0,"",ROUND(OFFSET(DATA!$A$61,LOOK!$I117+$E$3*120,LOOK!N$94)/OFFSET(DATA!$A$89,LOOK!$I117+$E$3*120,LOOK!N$94),3)-ROW()/10000000)</f>
        <v>0.3589883</v>
      </c>
      <c r="O117" s="35">
        <f ca="1">IF(OFFSET(DATA!$A$89,LOOK!$I117+$E$3*120,LOOK!O$94)=0,"",ROUND(OFFSET(DATA!$A$61,LOOK!$I117+$E$3*120,LOOK!O$94)/OFFSET(DATA!$A$89,LOOK!$I117+$E$3*120,LOOK!O$94),3)-ROW()/10000000)</f>
        <v>0.3819883</v>
      </c>
      <c r="P117" s="35">
        <f ca="1">IF(OFFSET(DATA!$A$89,LOOK!$I117+$E$3*120,LOOK!P$94)=0,"",ROUND(OFFSET(DATA!$A$61,LOOK!$I117+$E$3*120,LOOK!P$94)/OFFSET(DATA!$A$89,LOOK!$I117+$E$3*120,LOOK!P$94),3)-ROW()/10000000)</f>
        <v>0.3479883</v>
      </c>
      <c r="Q117" s="35">
        <f ca="1">IF(OFFSET(DATA!$A$89,LOOK!$I117+$E$3*120,LOOK!Q$94)=0,"",ROUND(OFFSET(DATA!$A$61,LOOK!$I117+$E$3*120,LOOK!Q$94)/OFFSET(DATA!$A$89,LOOK!$I117+$E$3*120,LOOK!Q$94),3)-ROW()/10000000)</f>
        <v>0.2999883</v>
      </c>
      <c r="R117" s="35">
        <f ca="1">IF(OFFSET(DATA!$A$89,LOOK!$I117+$E$3*120,LOOK!R$94)=0,"",ROUND(OFFSET(DATA!$A$61,LOOK!$I117+$E$3*120,LOOK!R$94)/OFFSET(DATA!$A$89,LOOK!$I117+$E$3*120,LOOK!R$94),3)-ROW()/10000000)</f>
        <v>0.2329883</v>
      </c>
      <c r="S117" s="35">
        <f ca="1">IF(OFFSET(DATA!$A$89,LOOK!$I117+$E$3*120,LOOK!S$94)=0,"",ROUND(OFFSET(DATA!$A$61,LOOK!$I117+$E$3*120,LOOK!S$94)/OFFSET(DATA!$A$89,LOOK!$I117+$E$3*120,LOOK!S$94),3)-ROW()/10000000)</f>
        <v>0.2609883</v>
      </c>
      <c r="T117" s="35">
        <f ca="1">IF(OFFSET(DATA!$A$89,LOOK!$I117+$E$3*120,LOOK!T$94)=0,"",ROUND(OFFSET(DATA!$A$61,LOOK!$I117+$E$3*120,LOOK!T$94)/OFFSET(DATA!$A$89,LOOK!$I117+$E$3*120,LOOK!T$94),3)-ROW()/10000000)</f>
        <v>0.40698829999999997</v>
      </c>
      <c r="U117" s="35">
        <f ca="1">IF(OFFSET(DATA!$A$89,LOOK!$I117+$E$3*120,LOOK!U$94)=0,"",ROUND(OFFSET(DATA!$A$61,LOOK!$I117+$E$3*120,LOOK!U$94)/OFFSET(DATA!$A$89,LOOK!$I117+$E$3*120,LOOK!U$94),3)-ROW()/10000000)</f>
        <v>0.1709883</v>
      </c>
      <c r="V117" s="33">
        <f ca="1" t="shared" si="52"/>
        <v>0.2979883</v>
      </c>
      <c r="W117" s="10">
        <f t="shared" si="53"/>
        <v>0.9</v>
      </c>
      <c r="X117" s="42">
        <f ca="1">SUM(OFFSET(DATA!$B$89,LOOK!$I117+$E$3*120,0,1,LOOK!C$3))</f>
        <v>432</v>
      </c>
      <c r="Y117" s="61">
        <f ca="1" t="shared" si="54"/>
        <v>0.1709883</v>
      </c>
      <c r="Z117" s="2">
        <f t="shared" si="55"/>
        <v>13</v>
      </c>
      <c r="AA117" s="2">
        <f t="shared" si="50"/>
        <v>15</v>
      </c>
      <c r="AB117" s="8">
        <f ca="1" t="shared" si="56"/>
        <v>-1.09E-05</v>
      </c>
      <c r="AD117" s="2">
        <f t="shared" si="57"/>
        <v>10</v>
      </c>
      <c r="AE117" s="2">
        <f t="shared" si="58"/>
        <v>11</v>
      </c>
      <c r="AF117" s="2">
        <f t="shared" si="59"/>
        <v>14</v>
      </c>
      <c r="AG117" s="2">
        <f t="shared" si="60"/>
        <v>15</v>
      </c>
      <c r="AH117" s="2">
        <f t="shared" si="61"/>
        <v>14</v>
      </c>
      <c r="AI117" s="2">
        <f t="shared" si="62"/>
        <v>13</v>
      </c>
      <c r="AJ117" s="2">
        <f t="shared" si="63"/>
        <v>12</v>
      </c>
      <c r="AK117" s="2">
        <f t="shared" si="64"/>
        <v>13</v>
      </c>
      <c r="AL117" s="2">
        <f t="shared" si="65"/>
        <v>13</v>
      </c>
      <c r="AM117" s="2">
        <f t="shared" si="66"/>
        <v>10</v>
      </c>
      <c r="AN117" s="2">
        <f t="shared" si="67"/>
        <v>5</v>
      </c>
      <c r="AO117" s="2">
        <f t="shared" si="68"/>
        <v>13</v>
      </c>
    </row>
    <row r="118" spans="9:41" ht="11.25">
      <c r="I118" s="6">
        <v>24</v>
      </c>
      <c r="J118" s="35">
        <f ca="1">IF(OFFSET(DATA!$A$89,LOOK!$I118+$E$3*120,LOOK!J$94)=0,"",ROUND(OFFSET(DATA!$A$61,LOOK!$I118+$E$3*120,LOOK!J$94)/OFFSET(DATA!$A$89,LOOK!$I118+$E$3*120,LOOK!J$94),3)-ROW()/10000000)</f>
        <v>0.1999882</v>
      </c>
      <c r="K118" s="35">
        <f ca="1">IF(OFFSET(DATA!$A$89,LOOK!$I118+$E$3*120,LOOK!K$94)=0,"",ROUND(OFFSET(DATA!$A$61,LOOK!$I118+$E$3*120,LOOK!K$94)/OFFSET(DATA!$A$89,LOOK!$I118+$E$3*120,LOOK!K$94),3)-ROW()/10000000)</f>
        <v>0.3329882</v>
      </c>
      <c r="L118" s="35">
        <f ca="1">IF(OFFSET(DATA!$A$89,LOOK!$I118+$E$3*120,LOOK!L$94)=0,"",ROUND(OFFSET(DATA!$A$61,LOOK!$I118+$E$3*120,LOOK!L$94)/OFFSET(DATA!$A$89,LOOK!$I118+$E$3*120,LOOK!L$94),3)-ROW()/10000000)</f>
        <v>0.1109882</v>
      </c>
      <c r="M118" s="35">
        <f ca="1">IF(OFFSET(DATA!$A$89,LOOK!$I118+$E$3*120,LOOK!M$94)=0,"",ROUND(OFFSET(DATA!$A$61,LOOK!$I118+$E$3*120,LOOK!M$94)/OFFSET(DATA!$A$89,LOOK!$I118+$E$3*120,LOOK!M$94),3)-ROW()/10000000)</f>
        <v>0.14298819999999998</v>
      </c>
      <c r="N118" s="35">
        <f ca="1">IF(OFFSET(DATA!$A$89,LOOK!$I118+$E$3*120,LOOK!N$94)=0,"",ROUND(OFFSET(DATA!$A$61,LOOK!$I118+$E$3*120,LOOK!N$94)/OFFSET(DATA!$A$89,LOOK!$I118+$E$3*120,LOOK!N$94),3)-ROW()/10000000)</f>
        <v>0.2499882</v>
      </c>
      <c r="O118" s="35">
        <f ca="1">IF(OFFSET(DATA!$A$89,LOOK!$I118+$E$3*120,LOOK!O$94)=0,"",ROUND(OFFSET(DATA!$A$61,LOOK!$I118+$E$3*120,LOOK!O$94)/OFFSET(DATA!$A$89,LOOK!$I118+$E$3*120,LOOK!O$94),3)-ROW()/10000000)</f>
        <v>0.9999882</v>
      </c>
      <c r="P118" s="35">
        <f ca="1">IF(OFFSET(DATA!$A$89,LOOK!$I118+$E$3*120,LOOK!P$94)=0,"",ROUND(OFFSET(DATA!$A$61,LOOK!$I118+$E$3*120,LOOK!P$94)/OFFSET(DATA!$A$89,LOOK!$I118+$E$3*120,LOOK!P$94),3)-ROW()/10000000)</f>
        <v>0.4999882</v>
      </c>
      <c r="Q118" s="35">
        <f ca="1">IF(OFFSET(DATA!$A$89,LOOK!$I118+$E$3*120,LOOK!Q$94)=0,"",ROUND(OFFSET(DATA!$A$61,LOOK!$I118+$E$3*120,LOOK!Q$94)/OFFSET(DATA!$A$89,LOOK!$I118+$E$3*120,LOOK!Q$94),3)-ROW()/10000000)</f>
        <v>-1.18E-05</v>
      </c>
      <c r="R118" s="35">
        <f ca="1">IF(OFFSET(DATA!$A$89,LOOK!$I118+$E$3*120,LOOK!R$94)=0,"",ROUND(OFFSET(DATA!$A$61,LOOK!$I118+$E$3*120,LOOK!R$94)/OFFSET(DATA!$A$89,LOOK!$I118+$E$3*120,LOOK!R$94),3)-ROW()/10000000)</f>
        <v>0.4999882</v>
      </c>
      <c r="S118" s="35">
        <f ca="1">IF(OFFSET(DATA!$A$89,LOOK!$I118+$E$3*120,LOOK!S$94)=0,"",ROUND(OFFSET(DATA!$A$61,LOOK!$I118+$E$3*120,LOOK!S$94)/OFFSET(DATA!$A$89,LOOK!$I118+$E$3*120,LOOK!S$94),3)-ROW()/10000000)</f>
        <v>-1.18E-05</v>
      </c>
      <c r="T118" s="35">
        <f ca="1">IF(OFFSET(DATA!$A$89,LOOK!$I118+$E$3*120,LOOK!T$94)=0,"",ROUND(OFFSET(DATA!$A$61,LOOK!$I118+$E$3*120,LOOK!T$94)/OFFSET(DATA!$A$89,LOOK!$I118+$E$3*120,LOOK!T$94),3)-ROW()/10000000)</f>
        <v>-1.18E-05</v>
      </c>
      <c r="U118" s="35">
        <f ca="1">IF(OFFSET(DATA!$A$89,LOOK!$I118+$E$3*120,LOOK!U$94)=0,"",ROUND(OFFSET(DATA!$A$61,LOOK!$I118+$E$3*120,LOOK!U$94)/OFFSET(DATA!$A$89,LOOK!$I118+$E$3*120,LOOK!U$94),3)-ROW()/10000000)</f>
        <v>0.4999882</v>
      </c>
      <c r="V118" s="33">
        <f ca="1" t="shared" si="52"/>
        <v>0.2949882</v>
      </c>
      <c r="W118" s="41">
        <f t="shared" si="53"/>
        <v>0.9</v>
      </c>
      <c r="X118" s="44">
        <f ca="1">SUM(OFFSET(DATA!$B$89,LOOK!$I118+$E$3*120,0,1,LOOK!C$3))</f>
        <v>55</v>
      </c>
      <c r="Y118" s="61">
        <f ca="1" t="shared" si="54"/>
        <v>0.4999882</v>
      </c>
      <c r="Z118" s="2">
        <f t="shared" si="55"/>
        <v>8</v>
      </c>
      <c r="AA118" s="2">
        <f t="shared" si="50"/>
        <v>18</v>
      </c>
      <c r="AB118" s="8">
        <f ca="1" t="shared" si="56"/>
        <v>-1.12E-05</v>
      </c>
      <c r="AD118" s="2">
        <f t="shared" si="57"/>
        <v>17</v>
      </c>
      <c r="AE118" s="2">
        <f t="shared" si="58"/>
        <v>9</v>
      </c>
      <c r="AF118" s="2">
        <f t="shared" si="59"/>
        <v>17</v>
      </c>
      <c r="AG118" s="2">
        <f t="shared" si="60"/>
        <v>19</v>
      </c>
      <c r="AH118" s="2">
        <f t="shared" si="61"/>
        <v>15</v>
      </c>
      <c r="AI118" s="2">
        <f t="shared" si="62"/>
        <v>3</v>
      </c>
      <c r="AJ118" s="2">
        <f t="shared" si="63"/>
        <v>9</v>
      </c>
      <c r="AK118" s="2">
        <f t="shared" si="64"/>
        <v>24</v>
      </c>
      <c r="AL118" s="2">
        <f t="shared" si="65"/>
        <v>9</v>
      </c>
      <c r="AM118" s="2">
        <f t="shared" si="66"/>
        <v>22</v>
      </c>
      <c r="AN118" s="2">
        <f t="shared" si="67"/>
        <v>22</v>
      </c>
      <c r="AO118" s="2">
        <f t="shared" si="68"/>
        <v>8</v>
      </c>
    </row>
    <row r="119" spans="9:26" ht="11.25">
      <c r="I119" s="2">
        <v>25</v>
      </c>
      <c r="J119" s="35">
        <f ca="1">IF(OFFSET(DATA!$A$89,LOOK!$I119+$E$3*120,LOOK!J$94)=0,"",ROUND(OFFSET(DATA!$A$61,LOOK!$I119+$E$3*120,LOOK!J$94)/OFFSET(DATA!$A$89,LOOK!$I119+$E$3*120,LOOK!J$94),3)-ROW()/10000000)</f>
        <v>0.4029881</v>
      </c>
      <c r="K119" s="35">
        <f ca="1">IF(OFFSET(DATA!$A$89,LOOK!$I119+$E$3*120,LOOK!K$94)=0,"",ROUND(OFFSET(DATA!$A$61,LOOK!$I119+$E$3*120,LOOK!K$94)/OFFSET(DATA!$A$89,LOOK!$I119+$E$3*120,LOOK!K$94),3)-ROW()/10000000)</f>
        <v>0.3379881</v>
      </c>
      <c r="L119" s="35">
        <f ca="1">IF(OFFSET(DATA!$A$89,LOOK!$I119+$E$3*120,LOOK!L$94)=0,"",ROUND(OFFSET(DATA!$A$61,LOOK!$I119+$E$3*120,LOOK!L$94)/OFFSET(DATA!$A$89,LOOK!$I119+$E$3*120,LOOK!L$94),3)-ROW()/10000000)</f>
        <v>0.34498809999999996</v>
      </c>
      <c r="M119" s="35">
        <f ca="1">IF(OFFSET(DATA!$A$89,LOOK!$I119+$E$3*120,LOOK!M$94)=0,"",ROUND(OFFSET(DATA!$A$61,LOOK!$I119+$E$3*120,LOOK!M$94)/OFFSET(DATA!$A$89,LOOK!$I119+$E$3*120,LOOK!M$94),3)-ROW()/10000000)</f>
        <v>0.41198809999999997</v>
      </c>
      <c r="N119" s="35">
        <f ca="1">IF(OFFSET(DATA!$A$89,LOOK!$I119+$E$3*120,LOOK!N$94)=0,"",ROUND(OFFSET(DATA!$A$61,LOOK!$I119+$E$3*120,LOOK!N$94)/OFFSET(DATA!$A$89,LOOK!$I119+$E$3*120,LOOK!N$94),3)-ROW()/10000000)</f>
        <v>0.40798809999999996</v>
      </c>
      <c r="O119" s="35">
        <f ca="1">IF(OFFSET(DATA!$A$89,LOOK!$I119+$E$3*120,LOOK!O$94)=0,"",ROUND(OFFSET(DATA!$A$61,LOOK!$I119+$E$3*120,LOOK!O$94)/OFFSET(DATA!$A$89,LOOK!$I119+$E$3*120,LOOK!O$94),3)-ROW()/10000000)</f>
        <v>0.4339881</v>
      </c>
      <c r="P119" s="35">
        <f ca="1">IF(OFFSET(DATA!$A$89,LOOK!$I119+$E$3*120,LOOK!P$94)=0,"",ROUND(OFFSET(DATA!$A$61,LOOK!$I119+$E$3*120,LOOK!P$94)/OFFSET(DATA!$A$89,LOOK!$I119+$E$3*120,LOOK!P$94),3)-ROW()/10000000)</f>
        <v>0.3919881</v>
      </c>
      <c r="Q119" s="35">
        <f ca="1">IF(OFFSET(DATA!$A$89,LOOK!$I119+$E$3*120,LOOK!Q$94)=0,"",ROUND(OFFSET(DATA!$A$61,LOOK!$I119+$E$3*120,LOOK!Q$94)/OFFSET(DATA!$A$89,LOOK!$I119+$E$3*120,LOOK!Q$94),3)-ROW()/10000000)</f>
        <v>0.3869881</v>
      </c>
      <c r="R119" s="35">
        <f ca="1">IF(OFFSET(DATA!$A$89,LOOK!$I119+$E$3*120,LOOK!R$94)=0,"",ROUND(OFFSET(DATA!$A$61,LOOK!$I119+$E$3*120,LOOK!R$94)/OFFSET(DATA!$A$89,LOOK!$I119+$E$3*120,LOOK!R$94),3)-ROW()/10000000)</f>
        <v>0.3829881</v>
      </c>
      <c r="S119" s="35">
        <f ca="1">IF(OFFSET(DATA!$A$89,LOOK!$I119+$E$3*120,LOOK!S$94)=0,"",ROUND(OFFSET(DATA!$A$61,LOOK!$I119+$E$3*120,LOOK!S$94)/OFFSET(DATA!$A$89,LOOK!$I119+$E$3*120,LOOK!S$94),3)-ROW()/10000000)</f>
        <v>0.3729881</v>
      </c>
      <c r="T119" s="35">
        <f ca="1">IF(OFFSET(DATA!$A$89,LOOK!$I119+$E$3*120,LOOK!T$94)=0,"",ROUND(OFFSET(DATA!$A$61,LOOK!$I119+$E$3*120,LOOK!T$94)/OFFSET(DATA!$A$89,LOOK!$I119+$E$3*120,LOOK!T$94),3)-ROW()/10000000)</f>
        <v>0.40998809999999997</v>
      </c>
      <c r="U119" s="35">
        <f ca="1">IF(OFFSET(DATA!$A$89,LOOK!$I119+$E$3*120,LOOK!U$94)=0,"",ROUND(OFFSET(DATA!$A$61,LOOK!$I119+$E$3*120,LOOK!U$94)/OFFSET(DATA!$A$89,LOOK!$I119+$E$3*120,LOOK!U$94),3)-ROW()/10000000)</f>
        <v>0.4259881</v>
      </c>
      <c r="V119" s="33">
        <f ca="1">IF(X119=0,"",ROUND(AVERAGE(OFFSET($J119,0,0,1,$C$3)),3))</f>
        <v>0.393</v>
      </c>
      <c r="X119" s="43">
        <f>SUM(X95:X118)</f>
        <v>2865</v>
      </c>
      <c r="Z119" s="2"/>
    </row>
    <row r="123" spans="2:30" ht="11.25">
      <c r="B123" s="2">
        <f>$C$3</f>
        <v>12</v>
      </c>
      <c r="C123" s="2" t="str">
        <f>$E$1</f>
        <v>FED</v>
      </c>
      <c r="D123" s="2" t="str">
        <f>$R$1</f>
        <v>AF</v>
      </c>
      <c r="E123" s="2" t="str">
        <f>$M$1</f>
        <v>STD</v>
      </c>
      <c r="I123" s="63">
        <f>I6</f>
        <v>12</v>
      </c>
      <c r="J123" s="5" t="str">
        <f>J$5</f>
        <v>OCT 17</v>
      </c>
      <c r="K123" s="5" t="str">
        <f aca="true" t="shared" si="69" ref="K123:U123">K$5</f>
        <v>NOV 17</v>
      </c>
      <c r="L123" s="5" t="str">
        <f t="shared" si="69"/>
        <v>DEC 17</v>
      </c>
      <c r="M123" s="5" t="str">
        <f t="shared" si="69"/>
        <v>JAN 18</v>
      </c>
      <c r="N123" s="5" t="str">
        <f t="shared" si="69"/>
        <v>FEB 18</v>
      </c>
      <c r="O123" s="5" t="str">
        <f t="shared" si="69"/>
        <v>MAR 18</v>
      </c>
      <c r="P123" s="5" t="str">
        <f t="shared" si="69"/>
        <v>APR 18</v>
      </c>
      <c r="Q123" s="5" t="str">
        <f t="shared" si="69"/>
        <v>MAY 18</v>
      </c>
      <c r="R123" s="5" t="str">
        <f t="shared" si="69"/>
        <v>JUN 18</v>
      </c>
      <c r="S123" s="5" t="str">
        <f t="shared" si="69"/>
        <v>JUL 18</v>
      </c>
      <c r="T123" s="5" t="str">
        <f t="shared" si="69"/>
        <v>AUG 18</v>
      </c>
      <c r="U123" s="5" t="str">
        <f t="shared" si="69"/>
        <v>SEP 18</v>
      </c>
      <c r="AD123" s="5">
        <f>I6</f>
        <v>12</v>
      </c>
    </row>
    <row r="124" spans="2:41" ht="11.25">
      <c r="B124" s="3" t="s">
        <v>12</v>
      </c>
      <c r="C124" s="3" t="s">
        <v>7</v>
      </c>
      <c r="D124" s="3" t="s">
        <v>8</v>
      </c>
      <c r="E124" s="67">
        <f>$N$2</f>
        <v>0.5</v>
      </c>
      <c r="F124" s="3" t="s">
        <v>50</v>
      </c>
      <c r="G124" s="3" t="s">
        <v>46</v>
      </c>
      <c r="I124" s="11" t="s">
        <v>12</v>
      </c>
      <c r="J124" s="3">
        <v>1</v>
      </c>
      <c r="K124" s="3">
        <v>2</v>
      </c>
      <c r="L124" s="3">
        <v>3</v>
      </c>
      <c r="M124" s="3">
        <v>4</v>
      </c>
      <c r="N124" s="3">
        <v>5</v>
      </c>
      <c r="O124" s="3">
        <v>6</v>
      </c>
      <c r="P124" s="3">
        <v>7</v>
      </c>
      <c r="Q124" s="3">
        <v>8</v>
      </c>
      <c r="R124" s="3">
        <v>9</v>
      </c>
      <c r="S124" s="3">
        <v>10</v>
      </c>
      <c r="T124" s="3">
        <v>11</v>
      </c>
      <c r="U124" s="3">
        <v>12</v>
      </c>
      <c r="AD124" s="63">
        <v>1</v>
      </c>
      <c r="AE124" s="63">
        <v>2</v>
      </c>
      <c r="AF124" s="63">
        <v>3</v>
      </c>
      <c r="AG124" s="63">
        <v>4</v>
      </c>
      <c r="AH124" s="63">
        <v>5</v>
      </c>
      <c r="AI124" s="63">
        <v>6</v>
      </c>
      <c r="AJ124" s="63">
        <v>7</v>
      </c>
      <c r="AK124" s="63">
        <v>8</v>
      </c>
      <c r="AL124" s="63">
        <v>9</v>
      </c>
      <c r="AM124" s="63">
        <v>10</v>
      </c>
      <c r="AN124" s="63">
        <v>11</v>
      </c>
      <c r="AO124" s="63">
        <v>12</v>
      </c>
    </row>
    <row r="125" spans="2:41" ht="11.25">
      <c r="B125" s="2">
        <v>1</v>
      </c>
      <c r="C125" s="1">
        <f ca="1">OFFSET(DATA!$A$5,LOOK!$B125+$R$3*60+$E$3*120,LOOK!$C$3)</f>
        <v>21</v>
      </c>
      <c r="D125" s="1">
        <f ca="1">OFFSET(DATA!$A$32,LOOK!$B125+$R$3*60+$E$3*120,LOOK!$C$3)</f>
        <v>125</v>
      </c>
      <c r="E125" s="1">
        <f>$C125-ROUND($E$124*$D125,0)</f>
        <v>-42</v>
      </c>
      <c r="F125" s="68">
        <f>E125/$E$149</f>
        <v>0.08139534883720931</v>
      </c>
      <c r="G125" s="2">
        <f>RANK(E125,$E$125:$E$148,1)</f>
        <v>3</v>
      </c>
      <c r="I125" s="2">
        <v>1</v>
      </c>
      <c r="J125" s="61">
        <f>IF(J$124&gt;$I$6,"",IF($U$3=0,J65,ROUND(AVERAGE($J65:J65),3)))</f>
        <v>0.2419935</v>
      </c>
      <c r="K125" s="61">
        <f>IF(K$124&gt;$I$6,"",IF($U$3=0,K65,ROUND(AVERAGE($J65:K65),3)))</f>
        <v>0.2169935</v>
      </c>
      <c r="L125" s="61">
        <f>IF(L$124&gt;$I$6,"",IF($U$3=0,L65,ROUND(AVERAGE($J65:L65),3)))</f>
        <v>0.17099350000000002</v>
      </c>
      <c r="M125" s="61">
        <f>IF(M$124&gt;$I$6,"",IF($U$3=0,M65,ROUND(AVERAGE($J65:M65),3)))</f>
        <v>0.2409935</v>
      </c>
      <c r="N125" s="61">
        <f>IF(N$124&gt;$I$6,"",IF($U$3=0,N65,ROUND(AVERAGE($J65:N65),3)))</f>
        <v>0.28899349999999996</v>
      </c>
      <c r="O125" s="61">
        <f>IF(O$124&gt;$I$6,"",IF($U$3=0,O65,ROUND(AVERAGE($J65:O65),3)))</f>
        <v>0.2179935</v>
      </c>
      <c r="P125" s="61">
        <f>IF(P$124&gt;$I$6,"",IF($U$3=0,P65,ROUND(AVERAGE($J65:P65),3)))</f>
        <v>0.2399935</v>
      </c>
      <c r="Q125" s="61">
        <f>IF(Q$124&gt;$I$6,"",IF($U$3=0,Q65,ROUND(AVERAGE($J65:Q65),3)))</f>
        <v>0.3109935</v>
      </c>
      <c r="R125" s="61">
        <f>IF(R$124&gt;$I$6,"",IF($U$3=0,R65,ROUND(AVERAGE($J65:R65),3)))</f>
        <v>0.19599350000000001</v>
      </c>
      <c r="S125" s="61">
        <f>IF(S$124&gt;$I$6,"",IF($U$3=0,S65,ROUND(AVERAGE($J65:S65),3)))</f>
        <v>0.3329935</v>
      </c>
      <c r="T125" s="61">
        <f>IF(T$124&gt;$I$6,"",IF($U$3=0,T65,ROUND(AVERAGE($J65:T65),3)))</f>
        <v>0.2689935</v>
      </c>
      <c r="U125" s="61">
        <f>IF(U$124&gt;$I$6,"",IF($U$3=0,U65,ROUND(AVERAGE($J65:U65),3)))</f>
        <v>0.16799350000000002</v>
      </c>
      <c r="AB125" s="2">
        <v>1</v>
      </c>
      <c r="AD125" s="2">
        <f>IF(AD$124&gt;$I$6,"",RANK(J125,J$125:J$148,0))</f>
        <v>19</v>
      </c>
      <c r="AE125" s="2">
        <f aca="true" t="shared" si="70" ref="AE125:AO140">IF(AE$124&gt;$I$6,"",RANK(K125,K$125:K$148,0))</f>
        <v>21</v>
      </c>
      <c r="AF125" s="2">
        <f t="shared" si="70"/>
        <v>19</v>
      </c>
      <c r="AG125" s="2">
        <f t="shared" si="70"/>
        <v>14</v>
      </c>
      <c r="AH125" s="2">
        <f t="shared" si="70"/>
        <v>13</v>
      </c>
      <c r="AI125" s="2">
        <f t="shared" si="70"/>
        <v>17</v>
      </c>
      <c r="AJ125" s="2">
        <f t="shared" si="70"/>
        <v>17</v>
      </c>
      <c r="AK125" s="2">
        <f t="shared" si="70"/>
        <v>15</v>
      </c>
      <c r="AL125" s="2">
        <f t="shared" si="70"/>
        <v>17</v>
      </c>
      <c r="AM125" s="2">
        <f t="shared" si="70"/>
        <v>12</v>
      </c>
      <c r="AN125" s="2">
        <f t="shared" si="70"/>
        <v>16</v>
      </c>
      <c r="AO125" s="2">
        <f t="shared" si="70"/>
        <v>18</v>
      </c>
    </row>
    <row r="126" spans="2:41" ht="11.25">
      <c r="B126" s="2">
        <v>2</v>
      </c>
      <c r="C126" s="1">
        <f ca="1">OFFSET(DATA!$A$5,LOOK!$B126+$R$3*60+$E$3*120,LOOK!$C$3)</f>
        <v>4</v>
      </c>
      <c r="D126" s="1">
        <f ca="1">OFFSET(DATA!$A$32,LOOK!$B126+$R$3*60+$E$3*120,LOOK!$C$3)</f>
        <v>46</v>
      </c>
      <c r="E126" s="1">
        <f aca="true" t="shared" si="71" ref="E126:E148">$C126-ROUND($E$124*$D126,0)</f>
        <v>-19</v>
      </c>
      <c r="F126" s="68">
        <f aca="true" t="shared" si="72" ref="F126:F148">E126/$E$149</f>
        <v>0.03682170542635659</v>
      </c>
      <c r="G126" s="2">
        <f aca="true" t="shared" si="73" ref="G126:G148">RANK(E126,$E$125:$E$148,1)</f>
        <v>8</v>
      </c>
      <c r="I126" s="2">
        <v>2</v>
      </c>
      <c r="J126" s="61">
        <f>IF(J$124&gt;$I$6,"",IF($U$3=0,J66,ROUND(AVERAGE($J66:J66),3)))</f>
        <v>0.1609934</v>
      </c>
      <c r="K126" s="61">
        <f>IF(K$124&gt;$I$6,"",IF($U$3=0,K66,ROUND(AVERAGE($J66:K66),3)))</f>
        <v>0.1289934</v>
      </c>
      <c r="L126" s="61">
        <f>IF(L$124&gt;$I$6,"",IF($U$3=0,L66,ROUND(AVERAGE($J66:L66),3)))</f>
        <v>0.1039934</v>
      </c>
      <c r="M126" s="61">
        <f>IF(M$124&gt;$I$6,"",IF($U$3=0,M66,ROUND(AVERAGE($J66:M66),3)))</f>
        <v>0.1309934</v>
      </c>
      <c r="N126" s="61">
        <f>IF(N$124&gt;$I$6,"",IF($U$3=0,N66,ROUND(AVERAGE($J66:N66),3)))</f>
        <v>0.0879934</v>
      </c>
      <c r="O126" s="61">
        <f>IF(O$124&gt;$I$6,"",IF($U$3=0,O66,ROUND(AVERAGE($J66:O66),3)))</f>
        <v>0.1539934</v>
      </c>
      <c r="P126" s="61">
        <f>IF(P$124&gt;$I$6,"",IF($U$3=0,P66,ROUND(AVERAGE($J66:P66),3)))</f>
        <v>0.1179934</v>
      </c>
      <c r="Q126" s="61">
        <f>IF(Q$124&gt;$I$6,"",IF($U$3=0,Q66,ROUND(AVERAGE($J66:Q66),3)))</f>
        <v>0.1759934</v>
      </c>
      <c r="R126" s="61">
        <f>IF(R$124&gt;$I$6,"",IF($U$3=0,R66,ROUND(AVERAGE($J66:R66),3)))</f>
        <v>0.11499340000000001</v>
      </c>
      <c r="S126" s="61">
        <f>IF(S$124&gt;$I$6,"",IF($U$3=0,S66,ROUND(AVERAGE($J66:S66),3)))</f>
        <v>0.1249934</v>
      </c>
      <c r="T126" s="61">
        <f>IF(T$124&gt;$I$6,"",IF($U$3=0,T66,ROUND(AVERAGE($J66:T66),3)))</f>
        <v>0.024993400000000002</v>
      </c>
      <c r="U126" s="61">
        <f>IF(U$124&gt;$I$6,"",IF($U$3=0,U66,ROUND(AVERAGE($J66:U66),3)))</f>
        <v>0.0869934</v>
      </c>
      <c r="AB126" s="2">
        <v>2</v>
      </c>
      <c r="AD126" s="2">
        <f aca="true" t="shared" si="74" ref="AD126:AD148">IF(AD$124&gt;$I$6,"",RANK(J126,J$125:J$148,0))</f>
        <v>23</v>
      </c>
      <c r="AE126" s="2">
        <f t="shared" si="70"/>
        <v>24</v>
      </c>
      <c r="AF126" s="2">
        <f t="shared" si="70"/>
        <v>22</v>
      </c>
      <c r="AG126" s="2">
        <f t="shared" si="70"/>
        <v>24</v>
      </c>
      <c r="AH126" s="2">
        <f t="shared" si="70"/>
        <v>23</v>
      </c>
      <c r="AI126" s="2">
        <f t="shared" si="70"/>
        <v>23</v>
      </c>
      <c r="AJ126" s="2">
        <f t="shared" si="70"/>
        <v>23</v>
      </c>
      <c r="AK126" s="2">
        <f t="shared" si="70"/>
        <v>21</v>
      </c>
      <c r="AL126" s="2">
        <f t="shared" si="70"/>
        <v>21</v>
      </c>
      <c r="AM126" s="2">
        <f t="shared" si="70"/>
        <v>21</v>
      </c>
      <c r="AN126" s="2">
        <f t="shared" si="70"/>
        <v>24</v>
      </c>
      <c r="AO126" s="2">
        <f t="shared" si="70"/>
        <v>24</v>
      </c>
    </row>
    <row r="127" spans="2:41" ht="11.25">
      <c r="B127" s="2">
        <v>3</v>
      </c>
      <c r="C127" s="1">
        <f ca="1">OFFSET(DATA!$A$5,LOOK!$B127+$R$3*60+$E$3*120,LOOK!$C$3)</f>
        <v>3</v>
      </c>
      <c r="D127" s="1">
        <f ca="1">OFFSET(DATA!$A$32,LOOK!$B127+$R$3*60+$E$3*120,LOOK!$C$3)</f>
        <v>29</v>
      </c>
      <c r="E127" s="1">
        <f t="shared" si="71"/>
        <v>-12</v>
      </c>
      <c r="F127" s="68">
        <f t="shared" si="72"/>
        <v>0.023255813953488372</v>
      </c>
      <c r="G127" s="2">
        <f t="shared" si="73"/>
        <v>15</v>
      </c>
      <c r="I127" s="2">
        <v>3</v>
      </c>
      <c r="J127" s="61">
        <f>IF(J$124&gt;$I$6,"",IF($U$3=0,J67,ROUND(AVERAGE($J67:J67),3)))</f>
        <v>0.1819933</v>
      </c>
      <c r="K127" s="61">
        <f>IF(K$124&gt;$I$6,"",IF($U$3=0,K67,ROUND(AVERAGE($J67:K67),3)))</f>
        <v>0.1919933</v>
      </c>
      <c r="L127" s="61">
        <f>IF(L$124&gt;$I$6,"",IF($U$3=0,L67,ROUND(AVERAGE($J67:L67),3)))</f>
        <v>0.1429933</v>
      </c>
      <c r="M127" s="61">
        <f>IF(M$124&gt;$I$6,"",IF($U$3=0,M67,ROUND(AVERAGE($J67:M67),3)))</f>
        <v>0.17099330000000001</v>
      </c>
      <c r="N127" s="61">
        <f>IF(N$124&gt;$I$6,"",IF($U$3=0,N67,ROUND(AVERAGE($J67:N67),3)))</f>
        <v>0.056993300000000004</v>
      </c>
      <c r="O127" s="61">
        <f>IF(O$124&gt;$I$6,"",IF($U$3=0,O67,ROUND(AVERAGE($J67:O67),3)))</f>
        <v>0.0879933</v>
      </c>
      <c r="P127" s="61">
        <f>IF(P$124&gt;$I$6,"",IF($U$3=0,P67,ROUND(AVERAGE($J67:P67),3)))</f>
        <v>0.1109933</v>
      </c>
      <c r="Q127" s="61">
        <f>IF(Q$124&gt;$I$6,"",IF($U$3=0,Q67,ROUND(AVERAGE($J67:Q67),3)))</f>
        <v>0.1599933</v>
      </c>
      <c r="R127" s="61">
        <f>IF(R$124&gt;$I$6,"",IF($U$3=0,R67,ROUND(AVERAGE($J67:R67),3)))</f>
        <v>0.0429933</v>
      </c>
      <c r="S127" s="61">
        <f>IF(S$124&gt;$I$6,"",IF($U$3=0,S67,ROUND(AVERAGE($J67:S67),3)))</f>
        <v>0.1149933</v>
      </c>
      <c r="T127" s="61">
        <f>IF(T$124&gt;$I$6,"",IF($U$3=0,T67,ROUND(AVERAGE($J67:T67),3)))</f>
        <v>0.0949933</v>
      </c>
      <c r="U127" s="61">
        <f>IF(U$124&gt;$I$6,"",IF($U$3=0,U67,ROUND(AVERAGE($J67:U67),3)))</f>
        <v>0.1029933</v>
      </c>
      <c r="AB127" s="2">
        <v>3</v>
      </c>
      <c r="AD127" s="2">
        <f t="shared" si="74"/>
        <v>22</v>
      </c>
      <c r="AE127" s="2">
        <f t="shared" si="70"/>
        <v>22</v>
      </c>
      <c r="AF127" s="2">
        <f t="shared" si="70"/>
        <v>21</v>
      </c>
      <c r="AG127" s="2">
        <f t="shared" si="70"/>
        <v>22</v>
      </c>
      <c r="AH127" s="2">
        <f t="shared" si="70"/>
        <v>24</v>
      </c>
      <c r="AI127" s="2">
        <f t="shared" si="70"/>
        <v>24</v>
      </c>
      <c r="AJ127" s="2">
        <f t="shared" si="70"/>
        <v>24</v>
      </c>
      <c r="AK127" s="2">
        <f t="shared" si="70"/>
        <v>23</v>
      </c>
      <c r="AL127" s="2">
        <f t="shared" si="70"/>
        <v>24</v>
      </c>
      <c r="AM127" s="2">
        <f t="shared" si="70"/>
        <v>22</v>
      </c>
      <c r="AN127" s="2">
        <f t="shared" si="70"/>
        <v>22</v>
      </c>
      <c r="AO127" s="2">
        <f t="shared" si="70"/>
        <v>21</v>
      </c>
    </row>
    <row r="128" spans="2:41" ht="11.25">
      <c r="B128" s="2">
        <v>4</v>
      </c>
      <c r="C128" s="1">
        <f ca="1">OFFSET(DATA!$A$5,LOOK!$B128+$R$3*60+$E$3*120,LOOK!$C$3)</f>
        <v>4</v>
      </c>
      <c r="D128" s="1">
        <f ca="1">OFFSET(DATA!$A$32,LOOK!$B128+$R$3*60+$E$3*120,LOOK!$C$3)</f>
        <v>45</v>
      </c>
      <c r="E128" s="1">
        <f t="shared" si="71"/>
        <v>-19</v>
      </c>
      <c r="F128" s="68">
        <f t="shared" si="72"/>
        <v>0.03682170542635659</v>
      </c>
      <c r="G128" s="2">
        <f t="shared" si="73"/>
        <v>8</v>
      </c>
      <c r="I128" s="2">
        <v>4</v>
      </c>
      <c r="J128" s="61">
        <f>IF(J$124&gt;$I$6,"",IF($U$3=0,J68,ROUND(AVERAGE($J68:J68),3)))</f>
        <v>0.2879932</v>
      </c>
      <c r="K128" s="61">
        <f>IF(K$124&gt;$I$6,"",IF($U$3=0,K68,ROUND(AVERAGE($J68:K68),3)))</f>
        <v>0.25799320000000003</v>
      </c>
      <c r="L128" s="61">
        <f>IF(L$124&gt;$I$6,"",IF($U$3=0,L68,ROUND(AVERAGE($J68:L68),3)))</f>
        <v>0.27899320000000005</v>
      </c>
      <c r="M128" s="61">
        <f>IF(M$124&gt;$I$6,"",IF($U$3=0,M68,ROUND(AVERAGE($J68:M68),3)))</f>
        <v>0.2109932</v>
      </c>
      <c r="N128" s="61">
        <f>IF(N$124&gt;$I$6,"",IF($U$3=0,N68,ROUND(AVERAGE($J68:N68),3)))</f>
        <v>0.1739932</v>
      </c>
      <c r="O128" s="61">
        <f>IF(O$124&gt;$I$6,"",IF($U$3=0,O68,ROUND(AVERAGE($J68:O68),3)))</f>
        <v>0.2069932</v>
      </c>
      <c r="P128" s="61">
        <f>IF(P$124&gt;$I$6,"",IF($U$3=0,P68,ROUND(AVERAGE($J68:P68),3)))</f>
        <v>0.2079932</v>
      </c>
      <c r="Q128" s="61">
        <f>IF(Q$124&gt;$I$6,"",IF($U$3=0,Q68,ROUND(AVERAGE($J68:Q68),3)))</f>
        <v>0.2439932</v>
      </c>
      <c r="R128" s="61">
        <f>IF(R$124&gt;$I$6,"",IF($U$3=0,R68,ROUND(AVERAGE($J68:R68),3)))</f>
        <v>0.1999932</v>
      </c>
      <c r="S128" s="61">
        <f>IF(S$124&gt;$I$6,"",IF($U$3=0,S68,ROUND(AVERAGE($J68:S68),3)))</f>
        <v>0.0949932</v>
      </c>
      <c r="T128" s="61">
        <f>IF(T$124&gt;$I$6,"",IF($U$3=0,T68,ROUND(AVERAGE($J68:T68),3)))</f>
        <v>0.1779932</v>
      </c>
      <c r="U128" s="61">
        <f>IF(U$124&gt;$I$6,"",IF($U$3=0,U68,ROUND(AVERAGE($J68:U68),3)))</f>
        <v>0.0889932</v>
      </c>
      <c r="AB128" s="2">
        <v>4</v>
      </c>
      <c r="AD128" s="2">
        <f t="shared" si="74"/>
        <v>16</v>
      </c>
      <c r="AE128" s="2">
        <f t="shared" si="70"/>
        <v>17</v>
      </c>
      <c r="AF128" s="2">
        <f t="shared" si="70"/>
        <v>16</v>
      </c>
      <c r="AG128" s="2">
        <f t="shared" si="70"/>
        <v>19</v>
      </c>
      <c r="AH128" s="2">
        <f t="shared" si="70"/>
        <v>21</v>
      </c>
      <c r="AI128" s="2">
        <f t="shared" si="70"/>
        <v>18</v>
      </c>
      <c r="AJ128" s="2">
        <f t="shared" si="70"/>
        <v>19</v>
      </c>
      <c r="AK128" s="2">
        <f t="shared" si="70"/>
        <v>18</v>
      </c>
      <c r="AL128" s="2">
        <f t="shared" si="70"/>
        <v>16</v>
      </c>
      <c r="AM128" s="2">
        <f t="shared" si="70"/>
        <v>23</v>
      </c>
      <c r="AN128" s="2">
        <f t="shared" si="70"/>
        <v>19</v>
      </c>
      <c r="AO128" s="2">
        <f t="shared" si="70"/>
        <v>23</v>
      </c>
    </row>
    <row r="129" spans="2:41" ht="11.25">
      <c r="B129" s="2">
        <v>5</v>
      </c>
      <c r="C129" s="1">
        <f ca="1">OFFSET(DATA!$A$5,LOOK!$B129+$R$3*60+$E$3*120,LOOK!$C$3)</f>
        <v>60</v>
      </c>
      <c r="D129" s="1">
        <f ca="1">OFFSET(DATA!$A$32,LOOK!$B129+$R$3*60+$E$3*120,LOOK!$C$3)</f>
        <v>134</v>
      </c>
      <c r="E129" s="1">
        <f t="shared" si="71"/>
        <v>-7</v>
      </c>
      <c r="F129" s="68">
        <f t="shared" si="72"/>
        <v>0.013565891472868217</v>
      </c>
      <c r="G129" s="2">
        <f t="shared" si="73"/>
        <v>18</v>
      </c>
      <c r="I129" s="2">
        <v>5</v>
      </c>
      <c r="J129" s="61">
        <f>IF(J$124&gt;$I$6,"",IF($U$3=0,J69,ROUND(AVERAGE($J69:J69),3)))</f>
        <v>0.5049931</v>
      </c>
      <c r="K129" s="61">
        <f>IF(K$124&gt;$I$6,"",IF($U$3=0,K69,ROUND(AVERAGE($J69:K69),3)))</f>
        <v>0.5059931</v>
      </c>
      <c r="L129" s="61">
        <f>IF(L$124&gt;$I$6,"",IF($U$3=0,L69,ROUND(AVERAGE($J69:L69),3)))</f>
        <v>0.4179931</v>
      </c>
      <c r="M129" s="61">
        <f>IF(M$124&gt;$I$6,"",IF($U$3=0,M69,ROUND(AVERAGE($J69:M69),3)))</f>
        <v>0.4859931</v>
      </c>
      <c r="N129" s="61">
        <f>IF(N$124&gt;$I$6,"",IF($U$3=0,N69,ROUND(AVERAGE($J69:N69),3)))</f>
        <v>0.5589931</v>
      </c>
      <c r="O129" s="61">
        <f>IF(O$124&gt;$I$6,"",IF($U$3=0,O69,ROUND(AVERAGE($J69:O69),3)))</f>
        <v>0.5949930999999999</v>
      </c>
      <c r="P129" s="61">
        <f>IF(P$124&gt;$I$6,"",IF($U$3=0,P69,ROUND(AVERAGE($J69:P69),3)))</f>
        <v>0.5889930999999999</v>
      </c>
      <c r="Q129" s="61">
        <f>IF(Q$124&gt;$I$6,"",IF($U$3=0,Q69,ROUND(AVERAGE($J69:Q69),3)))</f>
        <v>0.5839930999999999</v>
      </c>
      <c r="R129" s="61">
        <f>IF(R$124&gt;$I$6,"",IF($U$3=0,R69,ROUND(AVERAGE($J69:R69),3)))</f>
        <v>0.5279931</v>
      </c>
      <c r="S129" s="61">
        <f>IF(S$124&gt;$I$6,"",IF($U$3=0,S69,ROUND(AVERAGE($J69:S69),3)))</f>
        <v>0.5229931</v>
      </c>
      <c r="T129" s="61">
        <f>IF(T$124&gt;$I$6,"",IF($U$3=0,T69,ROUND(AVERAGE($J69:T69),3)))</f>
        <v>0.46199310000000005</v>
      </c>
      <c r="U129" s="61">
        <f>IF(U$124&gt;$I$6,"",IF($U$3=0,U69,ROUND(AVERAGE($J69:U69),3)))</f>
        <v>0.44799310000000003</v>
      </c>
      <c r="AB129" s="2">
        <v>5</v>
      </c>
      <c r="AD129" s="2">
        <f t="shared" si="74"/>
        <v>3</v>
      </c>
      <c r="AE129" s="2">
        <f t="shared" si="70"/>
        <v>3</v>
      </c>
      <c r="AF129" s="2">
        <f t="shared" si="70"/>
        <v>7</v>
      </c>
      <c r="AG129" s="2">
        <f t="shared" si="70"/>
        <v>5</v>
      </c>
      <c r="AH129" s="2">
        <f t="shared" si="70"/>
        <v>2</v>
      </c>
      <c r="AI129" s="2">
        <f t="shared" si="70"/>
        <v>1</v>
      </c>
      <c r="AJ129" s="2">
        <f t="shared" si="70"/>
        <v>2</v>
      </c>
      <c r="AK129" s="2">
        <f t="shared" si="70"/>
        <v>3</v>
      </c>
      <c r="AL129" s="2">
        <f t="shared" si="70"/>
        <v>3</v>
      </c>
      <c r="AM129" s="2">
        <f t="shared" si="70"/>
        <v>4</v>
      </c>
      <c r="AN129" s="2">
        <f t="shared" si="70"/>
        <v>7</v>
      </c>
      <c r="AO129" s="2">
        <f t="shared" si="70"/>
        <v>7</v>
      </c>
    </row>
    <row r="130" spans="2:41" ht="11.25">
      <c r="B130" s="2">
        <v>6</v>
      </c>
      <c r="C130" s="1">
        <f ca="1">OFFSET(DATA!$A$5,LOOK!$B130+$R$3*60+$E$3*120,LOOK!$C$3)</f>
        <v>2</v>
      </c>
      <c r="D130" s="1">
        <f ca="1">OFFSET(DATA!$A$32,LOOK!$B130+$R$3*60+$E$3*120,LOOK!$C$3)</f>
        <v>17</v>
      </c>
      <c r="E130" s="1">
        <f t="shared" si="71"/>
        <v>-7</v>
      </c>
      <c r="F130" s="68">
        <f t="shared" si="72"/>
        <v>0.013565891472868217</v>
      </c>
      <c r="G130" s="2">
        <f t="shared" si="73"/>
        <v>18</v>
      </c>
      <c r="I130" s="2">
        <v>6</v>
      </c>
      <c r="J130" s="61">
        <f>IF(J$124&gt;$I$6,"",IF($U$3=0,J70,ROUND(AVERAGE($J70:J70),3)))</f>
        <v>0.293993</v>
      </c>
      <c r="K130" s="61">
        <f>IF(K$124&gt;$I$6,"",IF($U$3=0,K70,ROUND(AVERAGE($J70:K70),3)))</f>
        <v>0.28099300000000005</v>
      </c>
      <c r="L130" s="61">
        <f>IF(L$124&gt;$I$6,"",IF($U$3=0,L70,ROUND(AVERAGE($J70:L70),3)))</f>
        <v>0.07999300000000001</v>
      </c>
      <c r="M130" s="61">
        <f>IF(M$124&gt;$I$6,"",IF($U$3=0,M70,ROUND(AVERAGE($J70:M70),3)))</f>
        <v>0.221993</v>
      </c>
      <c r="N130" s="61">
        <f>IF(N$124&gt;$I$6,"",IF($U$3=0,N70,ROUND(AVERAGE($J70:N70),3)))</f>
        <v>0.27799300000000005</v>
      </c>
      <c r="O130" s="61">
        <f>IF(O$124&gt;$I$6,"",IF($U$3=0,O70,ROUND(AVERAGE($J70:O70),3)))</f>
        <v>0.26299300000000003</v>
      </c>
      <c r="P130" s="61">
        <f>IF(P$124&gt;$I$6,"",IF($U$3=0,P70,ROUND(AVERAGE($J70:P70),3)))</f>
        <v>0.124993</v>
      </c>
      <c r="Q130" s="61">
        <f>IF(Q$124&gt;$I$6,"",IF($U$3=0,Q70,ROUND(AVERAGE($J70:Q70),3)))</f>
        <v>0.070993</v>
      </c>
      <c r="R130" s="61">
        <f>IF(R$124&gt;$I$6,"",IF($U$3=0,R70,ROUND(AVERAGE($J70:R70),3)))</f>
        <v>0.08299300000000001</v>
      </c>
      <c r="S130" s="61">
        <f>IF(S$124&gt;$I$6,"",IF($U$3=0,S70,ROUND(AVERAGE($J70:S70),3)))</f>
        <v>0.076993</v>
      </c>
      <c r="T130" s="61">
        <f>IF(T$124&gt;$I$6,"",IF($U$3=0,T70,ROUND(AVERAGE($J70:T70),3)))</f>
        <v>0.117993</v>
      </c>
      <c r="U130" s="61">
        <f>IF(U$124&gt;$I$6,"",IF($U$3=0,U70,ROUND(AVERAGE($J70:U70),3)))</f>
        <v>0.117993</v>
      </c>
      <c r="AB130" s="2">
        <v>6</v>
      </c>
      <c r="AD130" s="2">
        <f t="shared" si="74"/>
        <v>15</v>
      </c>
      <c r="AE130" s="2">
        <f t="shared" si="70"/>
        <v>13</v>
      </c>
      <c r="AF130" s="2">
        <f t="shared" si="70"/>
        <v>24</v>
      </c>
      <c r="AG130" s="2">
        <f t="shared" si="70"/>
        <v>16</v>
      </c>
      <c r="AH130" s="2">
        <f t="shared" si="70"/>
        <v>15</v>
      </c>
      <c r="AI130" s="2">
        <f t="shared" si="70"/>
        <v>14</v>
      </c>
      <c r="AJ130" s="2">
        <f t="shared" si="70"/>
        <v>22</v>
      </c>
      <c r="AK130" s="2">
        <f t="shared" si="70"/>
        <v>24</v>
      </c>
      <c r="AL130" s="2">
        <f t="shared" si="70"/>
        <v>23</v>
      </c>
      <c r="AM130" s="2">
        <f t="shared" si="70"/>
        <v>24</v>
      </c>
      <c r="AN130" s="2">
        <f t="shared" si="70"/>
        <v>21</v>
      </c>
      <c r="AO130" s="2">
        <f t="shared" si="70"/>
        <v>20</v>
      </c>
    </row>
    <row r="131" spans="2:41" ht="11.25">
      <c r="B131" s="2">
        <v>7</v>
      </c>
      <c r="C131" s="1">
        <f ca="1">OFFSET(DATA!$A$5,LOOK!$B131+$R$3*60+$E$3*120,LOOK!$C$3)</f>
        <v>6</v>
      </c>
      <c r="D131" s="1">
        <f ca="1">OFFSET(DATA!$A$32,LOOK!$B131+$R$3*60+$E$3*120,LOOK!$C$3)</f>
        <v>36</v>
      </c>
      <c r="E131" s="1">
        <f t="shared" si="71"/>
        <v>-12</v>
      </c>
      <c r="F131" s="68">
        <f t="shared" si="72"/>
        <v>0.023255813953488372</v>
      </c>
      <c r="G131" s="2">
        <f t="shared" si="73"/>
        <v>15</v>
      </c>
      <c r="I131" s="2">
        <v>7</v>
      </c>
      <c r="J131" s="61">
        <f>IF(J$124&gt;$I$6,"",IF($U$3=0,J71,ROUND(AVERAGE($J71:J71),3)))</f>
        <v>0.3109929</v>
      </c>
      <c r="K131" s="61">
        <f>IF(K$124&gt;$I$6,"",IF($U$3=0,K71,ROUND(AVERAGE($J71:K71),3)))</f>
        <v>0.26299290000000003</v>
      </c>
      <c r="L131" s="61">
        <f>IF(L$124&gt;$I$6,"",IF($U$3=0,L71,ROUND(AVERAGE($J71:L71),3)))</f>
        <v>0.3089929</v>
      </c>
      <c r="M131" s="61">
        <f>IF(M$124&gt;$I$6,"",IF($U$3=0,M71,ROUND(AVERAGE($J71:M71),3)))</f>
        <v>0.3199929</v>
      </c>
      <c r="N131" s="61">
        <f>IF(N$124&gt;$I$6,"",IF($U$3=0,N71,ROUND(AVERAGE($J71:N71),3)))</f>
        <v>0.34199290000000004</v>
      </c>
      <c r="O131" s="61">
        <f>IF(O$124&gt;$I$6,"",IF($U$3=0,O71,ROUND(AVERAGE($J71:O71),3)))</f>
        <v>0.1879929</v>
      </c>
      <c r="P131" s="61">
        <f>IF(P$124&gt;$I$6,"",IF($U$3=0,P71,ROUND(AVERAGE($J71:P71),3)))</f>
        <v>0.23699289999999998</v>
      </c>
      <c r="Q131" s="61">
        <f>IF(Q$124&gt;$I$6,"",IF($U$3=0,Q71,ROUND(AVERAGE($J71:Q71),3)))</f>
        <v>0.2559929</v>
      </c>
      <c r="R131" s="61">
        <f>IF(R$124&gt;$I$6,"",IF($U$3=0,R71,ROUND(AVERAGE($J71:R71),3)))</f>
        <v>0.2979929</v>
      </c>
      <c r="S131" s="61">
        <f>IF(S$124&gt;$I$6,"",IF($U$3=0,S71,ROUND(AVERAGE($J71:S71),3)))</f>
        <v>0.27699290000000004</v>
      </c>
      <c r="T131" s="61">
        <f>IF(T$124&gt;$I$6,"",IF($U$3=0,T71,ROUND(AVERAGE($J71:T71),3)))</f>
        <v>0.3099929</v>
      </c>
      <c r="U131" s="61">
        <f>IF(U$124&gt;$I$6,"",IF($U$3=0,U71,ROUND(AVERAGE($J71:U71),3)))</f>
        <v>0.1669929</v>
      </c>
      <c r="AB131" s="2">
        <v>7</v>
      </c>
      <c r="AD131" s="2">
        <f t="shared" si="74"/>
        <v>13</v>
      </c>
      <c r="AE131" s="2">
        <f t="shared" si="70"/>
        <v>16</v>
      </c>
      <c r="AF131" s="2">
        <f t="shared" si="70"/>
        <v>12</v>
      </c>
      <c r="AG131" s="2">
        <f t="shared" si="70"/>
        <v>13</v>
      </c>
      <c r="AH131" s="2">
        <f t="shared" si="70"/>
        <v>10</v>
      </c>
      <c r="AI131" s="2">
        <f t="shared" si="70"/>
        <v>20</v>
      </c>
      <c r="AJ131" s="2">
        <f t="shared" si="70"/>
        <v>18</v>
      </c>
      <c r="AK131" s="2">
        <f t="shared" si="70"/>
        <v>17</v>
      </c>
      <c r="AL131" s="2">
        <f t="shared" si="70"/>
        <v>11</v>
      </c>
      <c r="AM131" s="2">
        <f t="shared" si="70"/>
        <v>13</v>
      </c>
      <c r="AN131" s="2">
        <f t="shared" si="70"/>
        <v>10</v>
      </c>
      <c r="AO131" s="2">
        <f t="shared" si="70"/>
        <v>19</v>
      </c>
    </row>
    <row r="132" spans="2:41" ht="11.25">
      <c r="B132" s="2">
        <v>8</v>
      </c>
      <c r="C132" s="1">
        <f ca="1">OFFSET(DATA!$A$5,LOOK!$B132+$R$3*60+$E$3*120,LOOK!$C$3)</f>
        <v>116</v>
      </c>
      <c r="D132" s="1">
        <f ca="1">OFFSET(DATA!$A$32,LOOK!$B132+$R$3*60+$E$3*120,LOOK!$C$3)</f>
        <v>435</v>
      </c>
      <c r="E132" s="1">
        <f t="shared" si="71"/>
        <v>-102</v>
      </c>
      <c r="F132" s="68">
        <f t="shared" si="72"/>
        <v>0.19767441860465115</v>
      </c>
      <c r="G132" s="2">
        <f t="shared" si="73"/>
        <v>2</v>
      </c>
      <c r="I132" s="2">
        <v>8</v>
      </c>
      <c r="J132" s="61">
        <f>IF(J$124&gt;$I$6,"",IF($U$3=0,J72,ROUND(AVERAGE($J72:J72),3)))</f>
        <v>0.2559928</v>
      </c>
      <c r="K132" s="61">
        <f>IF(K$124&gt;$I$6,"",IF($U$3=0,K72,ROUND(AVERAGE($J72:K72),3)))</f>
        <v>0.26899280000000003</v>
      </c>
      <c r="L132" s="61">
        <f>IF(L$124&gt;$I$6,"",IF($U$3=0,L72,ROUND(AVERAGE($J72:L72),3)))</f>
        <v>0.2219928</v>
      </c>
      <c r="M132" s="61">
        <f>IF(M$124&gt;$I$6,"",IF($U$3=0,M72,ROUND(AVERAGE($J72:M72),3)))</f>
        <v>0.21599279999999998</v>
      </c>
      <c r="N132" s="61">
        <f>IF(N$124&gt;$I$6,"",IF($U$3=0,N72,ROUND(AVERAGE($J72:N72),3)))</f>
        <v>0.24399279999999998</v>
      </c>
      <c r="O132" s="61">
        <f>IF(O$124&gt;$I$6,"",IF($U$3=0,O72,ROUND(AVERAGE($J72:O72),3)))</f>
        <v>0.24099279999999998</v>
      </c>
      <c r="P132" s="61">
        <f>IF(P$124&gt;$I$6,"",IF($U$3=0,P72,ROUND(AVERAGE($J72:P72),3)))</f>
        <v>0.2509928</v>
      </c>
      <c r="Q132" s="61">
        <f>IF(Q$124&gt;$I$6,"",IF($U$3=0,Q72,ROUND(AVERAGE($J72:Q72),3)))</f>
        <v>0.1969928</v>
      </c>
      <c r="R132" s="61">
        <f>IF(R$124&gt;$I$6,"",IF($U$3=0,R72,ROUND(AVERAGE($J72:R72),3)))</f>
        <v>0.1939928</v>
      </c>
      <c r="S132" s="61">
        <f>IF(S$124&gt;$I$6,"",IF($U$3=0,S72,ROUND(AVERAGE($J72:S72),3)))</f>
        <v>0.2329928</v>
      </c>
      <c r="T132" s="61">
        <f>IF(T$124&gt;$I$6,"",IF($U$3=0,T72,ROUND(AVERAGE($J72:T72),3)))</f>
        <v>0.2919928</v>
      </c>
      <c r="U132" s="61">
        <f>IF(U$124&gt;$I$6,"",IF($U$3=0,U72,ROUND(AVERAGE($J72:U72),3)))</f>
        <v>0.26699280000000003</v>
      </c>
      <c r="AB132" s="2">
        <v>8</v>
      </c>
      <c r="AD132" s="2">
        <f t="shared" si="74"/>
        <v>18</v>
      </c>
      <c r="AE132" s="2">
        <f t="shared" si="70"/>
        <v>15</v>
      </c>
      <c r="AF132" s="2">
        <f t="shared" si="70"/>
        <v>18</v>
      </c>
      <c r="AG132" s="2">
        <f t="shared" si="70"/>
        <v>18</v>
      </c>
      <c r="AH132" s="2">
        <f t="shared" si="70"/>
        <v>17</v>
      </c>
      <c r="AI132" s="2">
        <f t="shared" si="70"/>
        <v>16</v>
      </c>
      <c r="AJ132" s="2">
        <f t="shared" si="70"/>
        <v>16</v>
      </c>
      <c r="AK132" s="2">
        <f t="shared" si="70"/>
        <v>20</v>
      </c>
      <c r="AL132" s="2">
        <f t="shared" si="70"/>
        <v>18</v>
      </c>
      <c r="AM132" s="2">
        <f t="shared" si="70"/>
        <v>17</v>
      </c>
      <c r="AN132" s="2">
        <f t="shared" si="70"/>
        <v>13</v>
      </c>
      <c r="AO132" s="2">
        <f t="shared" si="70"/>
        <v>14</v>
      </c>
    </row>
    <row r="133" spans="2:41" ht="11.25">
      <c r="B133" s="2">
        <v>9</v>
      </c>
      <c r="C133" s="1">
        <f ca="1">OFFSET(DATA!$A$5,LOOK!$B133+$R$3*60+$E$3*120,LOOK!$C$3)</f>
        <v>22</v>
      </c>
      <c r="D133" s="1">
        <f ca="1">OFFSET(DATA!$A$32,LOOK!$B133+$R$3*60+$E$3*120,LOOK!$C$3)</f>
        <v>84</v>
      </c>
      <c r="E133" s="1">
        <f t="shared" si="71"/>
        <v>-20</v>
      </c>
      <c r="F133" s="68">
        <f t="shared" si="72"/>
        <v>0.03875968992248062</v>
      </c>
      <c r="G133" s="2">
        <f t="shared" si="73"/>
        <v>6</v>
      </c>
      <c r="I133" s="2">
        <v>9</v>
      </c>
      <c r="J133" s="61">
        <f>IF(J$124&gt;$I$6,"",IF($U$3=0,J73,ROUND(AVERAGE($J73:J73),3)))</f>
        <v>0.3669927</v>
      </c>
      <c r="K133" s="61">
        <f>IF(K$124&gt;$I$6,"",IF($U$3=0,K73,ROUND(AVERAGE($J73:K73),3)))</f>
        <v>0.27199270000000003</v>
      </c>
      <c r="L133" s="61">
        <f>IF(L$124&gt;$I$6,"",IF($U$3=0,L73,ROUND(AVERAGE($J73:L73),3)))</f>
        <v>0.3069927</v>
      </c>
      <c r="M133" s="61">
        <f>IF(M$124&gt;$I$6,"",IF($U$3=0,M73,ROUND(AVERAGE($J73:M73),3)))</f>
        <v>0.33299270000000003</v>
      </c>
      <c r="N133" s="61">
        <f>IF(N$124&gt;$I$6,"",IF($U$3=0,N73,ROUND(AVERAGE($J73:N73),3)))</f>
        <v>0.22199270000000002</v>
      </c>
      <c r="O133" s="61">
        <f>IF(O$124&gt;$I$6,"",IF($U$3=0,O73,ROUND(AVERAGE($J73:O73),3)))</f>
        <v>0.2869927</v>
      </c>
      <c r="P133" s="61">
        <f>IF(P$124&gt;$I$6,"",IF($U$3=0,P73,ROUND(AVERAGE($J73:P73),3)))</f>
        <v>0.2879927</v>
      </c>
      <c r="Q133" s="61">
        <f>IF(Q$124&gt;$I$6,"",IF($U$3=0,Q73,ROUND(AVERAGE($J73:Q73),3)))</f>
        <v>0.4839927</v>
      </c>
      <c r="R133" s="61">
        <f>IF(R$124&gt;$I$6,"",IF($U$3=0,R73,ROUND(AVERAGE($J73:R73),3)))</f>
        <v>0.2599927</v>
      </c>
      <c r="S133" s="61">
        <f>IF(S$124&gt;$I$6,"",IF($U$3=0,S73,ROUND(AVERAGE($J73:S73),3)))</f>
        <v>0.3729927</v>
      </c>
      <c r="T133" s="61">
        <f>IF(T$124&gt;$I$6,"",IF($U$3=0,T73,ROUND(AVERAGE($J73:T73),3)))</f>
        <v>0.3059927</v>
      </c>
      <c r="U133" s="61">
        <f>IF(U$124&gt;$I$6,"",IF($U$3=0,U73,ROUND(AVERAGE($J73:U73),3)))</f>
        <v>0.2619927</v>
      </c>
      <c r="AB133" s="2">
        <v>9</v>
      </c>
      <c r="AD133" s="2">
        <f t="shared" si="74"/>
        <v>10</v>
      </c>
      <c r="AE133" s="2">
        <f t="shared" si="70"/>
        <v>14</v>
      </c>
      <c r="AF133" s="2">
        <f t="shared" si="70"/>
        <v>13</v>
      </c>
      <c r="AG133" s="2">
        <f t="shared" si="70"/>
        <v>11</v>
      </c>
      <c r="AH133" s="2">
        <f t="shared" si="70"/>
        <v>19</v>
      </c>
      <c r="AI133" s="2">
        <f t="shared" si="70"/>
        <v>13</v>
      </c>
      <c r="AJ133" s="2">
        <f t="shared" si="70"/>
        <v>13</v>
      </c>
      <c r="AK133" s="2">
        <f t="shared" si="70"/>
        <v>8</v>
      </c>
      <c r="AL133" s="2">
        <f t="shared" si="70"/>
        <v>13</v>
      </c>
      <c r="AM133" s="2">
        <f t="shared" si="70"/>
        <v>9</v>
      </c>
      <c r="AN133" s="2">
        <f t="shared" si="70"/>
        <v>12</v>
      </c>
      <c r="AO133" s="2">
        <f t="shared" si="70"/>
        <v>16</v>
      </c>
    </row>
    <row r="134" spans="2:41" ht="11.25">
      <c r="B134" s="2">
        <v>10</v>
      </c>
      <c r="C134" s="1">
        <f ca="1">OFFSET(DATA!$A$5,LOOK!$B134+$R$3*60+$E$3*120,LOOK!$C$3)</f>
        <v>40</v>
      </c>
      <c r="D134" s="1">
        <f ca="1">OFFSET(DATA!$A$32,LOOK!$B134+$R$3*60+$E$3*120,LOOK!$C$3)</f>
        <v>111</v>
      </c>
      <c r="E134" s="1">
        <f t="shared" si="71"/>
        <v>-16</v>
      </c>
      <c r="F134" s="68">
        <f t="shared" si="72"/>
        <v>0.031007751937984496</v>
      </c>
      <c r="G134" s="2">
        <f t="shared" si="73"/>
        <v>10</v>
      </c>
      <c r="I134" s="2">
        <v>10</v>
      </c>
      <c r="J134" s="61">
        <f>IF(J$124&gt;$I$6,"",IF($U$3=0,J74,ROUND(AVERAGE($J74:J74),3)))</f>
        <v>0.3449926</v>
      </c>
      <c r="K134" s="61">
        <f>IF(K$124&gt;$I$6,"",IF($U$3=0,K74,ROUND(AVERAGE($J74:K74),3)))</f>
        <v>0.3059926</v>
      </c>
      <c r="L134" s="61">
        <f>IF(L$124&gt;$I$6,"",IF($U$3=0,L74,ROUND(AVERAGE($J74:L74),3)))</f>
        <v>0.3579926</v>
      </c>
      <c r="M134" s="61">
        <f>IF(M$124&gt;$I$6,"",IF($U$3=0,M74,ROUND(AVERAGE($J74:M74),3)))</f>
        <v>0.3689926</v>
      </c>
      <c r="N134" s="61">
        <f>IF(N$124&gt;$I$6,"",IF($U$3=0,N74,ROUND(AVERAGE($J74:N74),3)))</f>
        <v>0.3639926</v>
      </c>
      <c r="O134" s="61">
        <f>IF(O$124&gt;$I$6,"",IF($U$3=0,O74,ROUND(AVERAGE($J74:O74),3)))</f>
        <v>0.3929926</v>
      </c>
      <c r="P134" s="61">
        <f>IF(P$124&gt;$I$6,"",IF($U$3=0,P74,ROUND(AVERAGE($J74:P74),3)))</f>
        <v>0.4509926</v>
      </c>
      <c r="Q134" s="61">
        <f>IF(Q$124&gt;$I$6,"",IF($U$3=0,Q74,ROUND(AVERAGE($J74:Q74),3)))</f>
        <v>0.4709926</v>
      </c>
      <c r="R134" s="61">
        <f>IF(R$124&gt;$I$6,"",IF($U$3=0,R74,ROUND(AVERAGE($J74:R74),3)))</f>
        <v>0.3539926</v>
      </c>
      <c r="S134" s="61">
        <f>IF(S$124&gt;$I$6,"",IF($U$3=0,S74,ROUND(AVERAGE($J74:S74),3)))</f>
        <v>0.33699260000000003</v>
      </c>
      <c r="T134" s="61">
        <f>IF(T$124&gt;$I$6,"",IF($U$3=0,T74,ROUND(AVERAGE($J74:T74),3)))</f>
        <v>0.3469926</v>
      </c>
      <c r="U134" s="61">
        <f>IF(U$124&gt;$I$6,"",IF($U$3=0,U74,ROUND(AVERAGE($J74:U74),3)))</f>
        <v>0.3599926</v>
      </c>
      <c r="AB134" s="2">
        <v>10</v>
      </c>
      <c r="AD134" s="2">
        <f t="shared" si="74"/>
        <v>12</v>
      </c>
      <c r="AE134" s="2">
        <f t="shared" si="70"/>
        <v>12</v>
      </c>
      <c r="AF134" s="2">
        <f t="shared" si="70"/>
        <v>10</v>
      </c>
      <c r="AG134" s="2">
        <f t="shared" si="70"/>
        <v>9</v>
      </c>
      <c r="AH134" s="2">
        <f t="shared" si="70"/>
        <v>9</v>
      </c>
      <c r="AI134" s="2">
        <f t="shared" si="70"/>
        <v>9</v>
      </c>
      <c r="AJ134" s="2">
        <f t="shared" si="70"/>
        <v>9</v>
      </c>
      <c r="AK134" s="2">
        <f t="shared" si="70"/>
        <v>9</v>
      </c>
      <c r="AL134" s="2">
        <f t="shared" si="70"/>
        <v>10</v>
      </c>
      <c r="AM134" s="2">
        <f t="shared" si="70"/>
        <v>11</v>
      </c>
      <c r="AN134" s="2">
        <f t="shared" si="70"/>
        <v>9</v>
      </c>
      <c r="AO134" s="2">
        <f t="shared" si="70"/>
        <v>9</v>
      </c>
    </row>
    <row r="135" spans="2:41" ht="11.25">
      <c r="B135" s="2">
        <v>11</v>
      </c>
      <c r="C135" s="1">
        <f ca="1">OFFSET(DATA!$A$5,LOOK!$B135+$R$3*60+$E$3*120,LOOK!$C$3)</f>
        <v>136</v>
      </c>
      <c r="D135" s="1">
        <f ca="1">OFFSET(DATA!$A$32,LOOK!$B135+$R$3*60+$E$3*120,LOOK!$C$3)</f>
        <v>257</v>
      </c>
      <c r="E135" s="1">
        <f t="shared" si="71"/>
        <v>7</v>
      </c>
      <c r="F135" s="68">
        <f t="shared" si="72"/>
        <v>-0.013565891472868217</v>
      </c>
      <c r="G135" s="2">
        <f t="shared" si="73"/>
        <v>22</v>
      </c>
      <c r="I135" s="2">
        <v>11</v>
      </c>
      <c r="J135" s="61">
        <f>IF(J$124&gt;$I$6,"",IF($U$3=0,J75,ROUND(AVERAGE($J75:J75),3)))</f>
        <v>0.4559925</v>
      </c>
      <c r="K135" s="61">
        <f>IF(K$124&gt;$I$6,"",IF($U$3=0,K75,ROUND(AVERAGE($J75:K75),3)))</f>
        <v>0.4399925</v>
      </c>
      <c r="L135" s="61">
        <f>IF(L$124&gt;$I$6,"",IF($U$3=0,L75,ROUND(AVERAGE($J75:L75),3)))</f>
        <v>0.46699250000000003</v>
      </c>
      <c r="M135" s="61">
        <f>IF(M$124&gt;$I$6,"",IF($U$3=0,M75,ROUND(AVERAGE($J75:M75),3)))</f>
        <v>0.4489925</v>
      </c>
      <c r="N135" s="61">
        <f>IF(N$124&gt;$I$6,"",IF($U$3=0,N75,ROUND(AVERAGE($J75:N75),3)))</f>
        <v>0.4289925</v>
      </c>
      <c r="O135" s="61">
        <f>IF(O$124&gt;$I$6,"",IF($U$3=0,O75,ROUND(AVERAGE($J75:O75),3)))</f>
        <v>0.4549925</v>
      </c>
      <c r="P135" s="61">
        <f>IF(P$124&gt;$I$6,"",IF($U$3=0,P75,ROUND(AVERAGE($J75:P75),3)))</f>
        <v>0.4959925</v>
      </c>
      <c r="Q135" s="61">
        <f>IF(Q$124&gt;$I$6,"",IF($U$3=0,Q75,ROUND(AVERAGE($J75:Q75),3)))</f>
        <v>0.4899925</v>
      </c>
      <c r="R135" s="61">
        <f>IF(R$124&gt;$I$6,"",IF($U$3=0,R75,ROUND(AVERAGE($J75:R75),3)))</f>
        <v>0.5239925</v>
      </c>
      <c r="S135" s="61">
        <f>IF(S$124&gt;$I$6,"",IF($U$3=0,S75,ROUND(AVERAGE($J75:S75),3)))</f>
        <v>0.4369925</v>
      </c>
      <c r="T135" s="61">
        <f>IF(T$124&gt;$I$6,"",IF($U$3=0,T75,ROUND(AVERAGE($J75:T75),3)))</f>
        <v>0.4939925</v>
      </c>
      <c r="U135" s="61">
        <f>IF(U$124&gt;$I$6,"",IF($U$3=0,U75,ROUND(AVERAGE($J75:U75),3)))</f>
        <v>0.5289925</v>
      </c>
      <c r="AB135" s="2">
        <v>11</v>
      </c>
      <c r="AD135" s="2">
        <f t="shared" si="74"/>
        <v>5</v>
      </c>
      <c r="AE135" s="2">
        <f t="shared" si="70"/>
        <v>6</v>
      </c>
      <c r="AF135" s="2">
        <f t="shared" si="70"/>
        <v>5</v>
      </c>
      <c r="AG135" s="2">
        <f t="shared" si="70"/>
        <v>7</v>
      </c>
      <c r="AH135" s="2">
        <f t="shared" si="70"/>
        <v>6</v>
      </c>
      <c r="AI135" s="2">
        <f t="shared" si="70"/>
        <v>6</v>
      </c>
      <c r="AJ135" s="2">
        <f t="shared" si="70"/>
        <v>6</v>
      </c>
      <c r="AK135" s="2">
        <f t="shared" si="70"/>
        <v>7</v>
      </c>
      <c r="AL135" s="2">
        <f t="shared" si="70"/>
        <v>4</v>
      </c>
      <c r="AM135" s="2">
        <f t="shared" si="70"/>
        <v>7</v>
      </c>
      <c r="AN135" s="2">
        <f t="shared" si="70"/>
        <v>6</v>
      </c>
      <c r="AO135" s="2">
        <f t="shared" si="70"/>
        <v>3</v>
      </c>
    </row>
    <row r="136" spans="2:41" ht="11.25">
      <c r="B136" s="2">
        <v>12</v>
      </c>
      <c r="C136" s="1">
        <f ca="1">OFFSET(DATA!$A$5,LOOK!$B136+$R$3*60+$E$3*120,LOOK!$C$3)</f>
        <v>228</v>
      </c>
      <c r="D136" s="1">
        <f ca="1">OFFSET(DATA!$A$32,LOOK!$B136+$R$3*60+$E$3*120,LOOK!$C$3)</f>
        <v>504</v>
      </c>
      <c r="E136" s="1">
        <f t="shared" si="71"/>
        <v>-24</v>
      </c>
      <c r="F136" s="68">
        <f t="shared" si="72"/>
        <v>0.046511627906976744</v>
      </c>
      <c r="G136" s="2">
        <f t="shared" si="73"/>
        <v>5</v>
      </c>
      <c r="I136" s="2">
        <v>12</v>
      </c>
      <c r="J136" s="61">
        <f>IF(J$124&gt;$I$6,"",IF($U$3=0,J76,ROUND(AVERAGE($J76:J76),3)))</f>
        <v>0.3529924</v>
      </c>
      <c r="K136" s="61">
        <f>IF(K$124&gt;$I$6,"",IF($U$3=0,K76,ROUND(AVERAGE($J76:K76),3)))</f>
        <v>0.3449924</v>
      </c>
      <c r="L136" s="61">
        <f>IF(L$124&gt;$I$6,"",IF($U$3=0,L76,ROUND(AVERAGE($J76:L76),3)))</f>
        <v>0.3599924</v>
      </c>
      <c r="M136" s="61">
        <f>IF(M$124&gt;$I$6,"",IF($U$3=0,M76,ROUND(AVERAGE($J76:M76),3)))</f>
        <v>0.40399240000000003</v>
      </c>
      <c r="N136" s="61">
        <f>IF(N$124&gt;$I$6,"",IF($U$3=0,N76,ROUND(AVERAGE($J76:N76),3)))</f>
        <v>0.3839924</v>
      </c>
      <c r="O136" s="61">
        <f>IF(O$124&gt;$I$6,"",IF($U$3=0,O76,ROUND(AVERAGE($J76:O76),3)))</f>
        <v>0.4079924</v>
      </c>
      <c r="P136" s="61">
        <f>IF(P$124&gt;$I$6,"",IF($U$3=0,P76,ROUND(AVERAGE($J76:P76),3)))</f>
        <v>0.46499240000000003</v>
      </c>
      <c r="Q136" s="61">
        <f>IF(Q$124&gt;$I$6,"",IF($U$3=0,Q76,ROUND(AVERAGE($J76:Q76),3)))</f>
        <v>0.5019924</v>
      </c>
      <c r="R136" s="61">
        <f>IF(R$124&gt;$I$6,"",IF($U$3=0,R76,ROUND(AVERAGE($J76:R76),3)))</f>
        <v>0.4689924</v>
      </c>
      <c r="S136" s="61">
        <f>IF(S$124&gt;$I$6,"",IF($U$3=0,S76,ROUND(AVERAGE($J76:S76),3)))</f>
        <v>0.4839924</v>
      </c>
      <c r="T136" s="61">
        <f>IF(T$124&gt;$I$6,"",IF($U$3=0,T76,ROUND(AVERAGE($J76:T76),3)))</f>
        <v>0.4989924</v>
      </c>
      <c r="U136" s="61">
        <f>IF(U$124&gt;$I$6,"",IF($U$3=0,U76,ROUND(AVERAGE($J76:U76),3)))</f>
        <v>0.4519924</v>
      </c>
      <c r="AB136" s="2">
        <v>12</v>
      </c>
      <c r="AD136" s="2">
        <f t="shared" si="74"/>
        <v>11</v>
      </c>
      <c r="AE136" s="2">
        <f t="shared" si="70"/>
        <v>8</v>
      </c>
      <c r="AF136" s="2">
        <f t="shared" si="70"/>
        <v>9</v>
      </c>
      <c r="AG136" s="2">
        <f t="shared" si="70"/>
        <v>8</v>
      </c>
      <c r="AH136" s="2">
        <f t="shared" si="70"/>
        <v>8</v>
      </c>
      <c r="AI136" s="2">
        <f t="shared" si="70"/>
        <v>7</v>
      </c>
      <c r="AJ136" s="2">
        <f t="shared" si="70"/>
        <v>7</v>
      </c>
      <c r="AK136" s="2">
        <f t="shared" si="70"/>
        <v>6</v>
      </c>
      <c r="AL136" s="2">
        <f t="shared" si="70"/>
        <v>7</v>
      </c>
      <c r="AM136" s="2">
        <f t="shared" si="70"/>
        <v>5</v>
      </c>
      <c r="AN136" s="2">
        <f t="shared" si="70"/>
        <v>5</v>
      </c>
      <c r="AO136" s="2">
        <f t="shared" si="70"/>
        <v>5</v>
      </c>
    </row>
    <row r="137" spans="2:41" ht="11.25">
      <c r="B137" s="2">
        <v>13</v>
      </c>
      <c r="C137" s="1">
        <f ca="1">OFFSET(DATA!$A$5,LOOK!$B137+$R$3*60+$E$3*120,LOOK!$C$3)</f>
        <v>18</v>
      </c>
      <c r="D137" s="1">
        <f ca="1">OFFSET(DATA!$A$32,LOOK!$B137+$R$3*60+$E$3*120,LOOK!$C$3)</f>
        <v>68</v>
      </c>
      <c r="E137" s="1">
        <f t="shared" si="71"/>
        <v>-16</v>
      </c>
      <c r="F137" s="68">
        <f t="shared" si="72"/>
        <v>0.031007751937984496</v>
      </c>
      <c r="G137" s="2">
        <f t="shared" si="73"/>
        <v>10</v>
      </c>
      <c r="I137" s="2">
        <v>13</v>
      </c>
      <c r="J137" s="61">
        <f>IF(J$124&gt;$I$6,"",IF($U$3=0,J77,ROUND(AVERAGE($J77:J77),3)))</f>
        <v>0.1979923</v>
      </c>
      <c r="K137" s="61">
        <f>IF(K$124&gt;$I$6,"",IF($U$3=0,K77,ROUND(AVERAGE($J77:K77),3)))</f>
        <v>0.2349923</v>
      </c>
      <c r="L137" s="61">
        <f>IF(L$124&gt;$I$6,"",IF($U$3=0,L77,ROUND(AVERAGE($J77:L77),3)))</f>
        <v>0.2529923</v>
      </c>
      <c r="M137" s="61">
        <f>IF(M$124&gt;$I$6,"",IF($U$3=0,M77,ROUND(AVERAGE($J77:M77),3)))</f>
        <v>0.1919923</v>
      </c>
      <c r="N137" s="61">
        <f>IF(N$124&gt;$I$6,"",IF($U$3=0,N77,ROUND(AVERAGE($J77:N77),3)))</f>
        <v>0.2789923</v>
      </c>
      <c r="O137" s="61">
        <f>IF(O$124&gt;$I$6,"",IF($U$3=0,O77,ROUND(AVERAGE($J77:O77),3)))</f>
        <v>0.2469923</v>
      </c>
      <c r="P137" s="61">
        <f>IF(P$124&gt;$I$6,"",IF($U$3=0,P77,ROUND(AVERAGE($J77:P77),3)))</f>
        <v>0.2799923</v>
      </c>
      <c r="Q137" s="61">
        <f>IF(Q$124&gt;$I$6,"",IF($U$3=0,Q77,ROUND(AVERAGE($J77:Q77),3)))</f>
        <v>0.2109923</v>
      </c>
      <c r="R137" s="61">
        <f>IF(R$124&gt;$I$6,"",IF($U$3=0,R77,ROUND(AVERAGE($J77:R77),3)))</f>
        <v>0.1689923</v>
      </c>
      <c r="S137" s="61">
        <f>IF(S$124&gt;$I$6,"",IF($U$3=0,S77,ROUND(AVERAGE($J77:S77),3)))</f>
        <v>0.1509923</v>
      </c>
      <c r="T137" s="61">
        <f>IF(T$124&gt;$I$6,"",IF($U$3=0,T77,ROUND(AVERAGE($J77:T77),3)))</f>
        <v>0.2319923</v>
      </c>
      <c r="U137" s="61">
        <f>IF(U$124&gt;$I$6,"",IF($U$3=0,U77,ROUND(AVERAGE($J77:U77),3)))</f>
        <v>0.2649923</v>
      </c>
      <c r="AB137" s="2">
        <v>13</v>
      </c>
      <c r="AD137" s="2">
        <f t="shared" si="74"/>
        <v>21</v>
      </c>
      <c r="AE137" s="2">
        <f t="shared" si="70"/>
        <v>19</v>
      </c>
      <c r="AF137" s="2">
        <f t="shared" si="70"/>
        <v>17</v>
      </c>
      <c r="AG137" s="2">
        <f t="shared" si="70"/>
        <v>21</v>
      </c>
      <c r="AH137" s="2">
        <f t="shared" si="70"/>
        <v>14</v>
      </c>
      <c r="AI137" s="2">
        <f t="shared" si="70"/>
        <v>15</v>
      </c>
      <c r="AJ137" s="2">
        <f t="shared" si="70"/>
        <v>15</v>
      </c>
      <c r="AK137" s="2">
        <f t="shared" si="70"/>
        <v>19</v>
      </c>
      <c r="AL137" s="2">
        <f t="shared" si="70"/>
        <v>19</v>
      </c>
      <c r="AM137" s="2">
        <f t="shared" si="70"/>
        <v>19</v>
      </c>
      <c r="AN137" s="2">
        <f t="shared" si="70"/>
        <v>17</v>
      </c>
      <c r="AO137" s="2">
        <f t="shared" si="70"/>
        <v>15</v>
      </c>
    </row>
    <row r="138" spans="2:41" ht="11.25">
      <c r="B138" s="2">
        <v>14</v>
      </c>
      <c r="C138" s="1">
        <f ca="1">OFFSET(DATA!$A$5,LOOK!$B138+$R$3*60+$E$3*120,LOOK!$C$3)</f>
        <v>78</v>
      </c>
      <c r="D138" s="1">
        <f ca="1">OFFSET(DATA!$A$32,LOOK!$B138+$R$3*60+$E$3*120,LOOK!$C$3)</f>
        <v>173</v>
      </c>
      <c r="E138" s="1">
        <f t="shared" si="71"/>
        <v>-9</v>
      </c>
      <c r="F138" s="68">
        <f t="shared" si="72"/>
        <v>0.01744186046511628</v>
      </c>
      <c r="G138" s="2">
        <f t="shared" si="73"/>
        <v>17</v>
      </c>
      <c r="I138" s="2">
        <v>14</v>
      </c>
      <c r="J138" s="61">
        <f>IF(J$124&gt;$I$6,"",IF($U$3=0,J78,ROUND(AVERAGE($J78:J78),3)))</f>
        <v>0.4559922</v>
      </c>
      <c r="K138" s="61">
        <f>IF(K$124&gt;$I$6,"",IF($U$3=0,K78,ROUND(AVERAGE($J78:K78),3)))</f>
        <v>0.4999922</v>
      </c>
      <c r="L138" s="61">
        <f>IF(L$124&gt;$I$6,"",IF($U$3=0,L78,ROUND(AVERAGE($J78:L78),3)))</f>
        <v>0.4659922</v>
      </c>
      <c r="M138" s="61">
        <f>IF(M$124&gt;$I$6,"",IF($U$3=0,M78,ROUND(AVERAGE($J78:M78),3)))</f>
        <v>0.4609922</v>
      </c>
      <c r="N138" s="61">
        <f>IF(N$124&gt;$I$6,"",IF($U$3=0,N78,ROUND(AVERAGE($J78:N78),3)))</f>
        <v>0.4969922</v>
      </c>
      <c r="O138" s="61">
        <f>IF(O$124&gt;$I$6,"",IF($U$3=0,O78,ROUND(AVERAGE($J78:O78),3)))</f>
        <v>0.5239922</v>
      </c>
      <c r="P138" s="61">
        <f>IF(P$124&gt;$I$6,"",IF($U$3=0,P78,ROUND(AVERAGE($J78:P78),3)))</f>
        <v>0.5269922</v>
      </c>
      <c r="Q138" s="61">
        <f>IF(Q$124&gt;$I$6,"",IF($U$3=0,Q78,ROUND(AVERAGE($J78:Q78),3)))</f>
        <v>0.5699922</v>
      </c>
      <c r="R138" s="61">
        <f>IF(R$124&gt;$I$6,"",IF($U$3=0,R78,ROUND(AVERAGE($J78:R78),3)))</f>
        <v>0.4899922</v>
      </c>
      <c r="S138" s="61">
        <f>IF(S$124&gt;$I$6,"",IF($U$3=0,S78,ROUND(AVERAGE($J78:S78),3)))</f>
        <v>0.4379922</v>
      </c>
      <c r="T138" s="61">
        <f>IF(T$124&gt;$I$6,"",IF($U$3=0,T78,ROUND(AVERAGE($J78:T78),3)))</f>
        <v>0.5419922</v>
      </c>
      <c r="U138" s="61">
        <f>IF(U$124&gt;$I$6,"",IF($U$3=0,U78,ROUND(AVERAGE($J78:U78),3)))</f>
        <v>0.4509922</v>
      </c>
      <c r="AB138" s="2">
        <v>14</v>
      </c>
      <c r="AD138" s="2">
        <f t="shared" si="74"/>
        <v>6</v>
      </c>
      <c r="AE138" s="2">
        <f t="shared" si="70"/>
        <v>5</v>
      </c>
      <c r="AF138" s="2">
        <f t="shared" si="70"/>
        <v>6</v>
      </c>
      <c r="AG138" s="2">
        <f t="shared" si="70"/>
        <v>6</v>
      </c>
      <c r="AH138" s="2">
        <f t="shared" si="70"/>
        <v>5</v>
      </c>
      <c r="AI138" s="2">
        <f t="shared" si="70"/>
        <v>4</v>
      </c>
      <c r="AJ138" s="2">
        <f t="shared" si="70"/>
        <v>4</v>
      </c>
      <c r="AK138" s="2">
        <f t="shared" si="70"/>
        <v>4</v>
      </c>
      <c r="AL138" s="2">
        <f t="shared" si="70"/>
        <v>6</v>
      </c>
      <c r="AM138" s="2">
        <f t="shared" si="70"/>
        <v>6</v>
      </c>
      <c r="AN138" s="2">
        <f t="shared" si="70"/>
        <v>2</v>
      </c>
      <c r="AO138" s="2">
        <f t="shared" si="70"/>
        <v>6</v>
      </c>
    </row>
    <row r="139" spans="2:41" ht="11.25">
      <c r="B139" s="2">
        <v>15</v>
      </c>
      <c r="C139" s="1">
        <f ca="1">OFFSET(DATA!$A$5,LOOK!$B139+$R$3*60+$E$3*120,LOOK!$C$3)</f>
        <v>83</v>
      </c>
      <c r="D139" s="1">
        <f ca="1">OFFSET(DATA!$A$32,LOOK!$B139+$R$3*60+$E$3*120,LOOK!$C$3)</f>
        <v>250</v>
      </c>
      <c r="E139" s="1">
        <f t="shared" si="71"/>
        <v>-42</v>
      </c>
      <c r="F139" s="68">
        <f t="shared" si="72"/>
        <v>0.08139534883720931</v>
      </c>
      <c r="G139" s="2">
        <f t="shared" si="73"/>
        <v>3</v>
      </c>
      <c r="I139" s="2">
        <v>15</v>
      </c>
      <c r="J139" s="61">
        <f>IF(J$124&gt;$I$6,"",IF($U$3=0,J79,ROUND(AVERAGE($J79:J79),3)))</f>
        <v>0.4389921</v>
      </c>
      <c r="K139" s="61">
        <f>IF(K$124&gt;$I$6,"",IF($U$3=0,K79,ROUND(AVERAGE($J79:K79),3)))</f>
        <v>0.4139921</v>
      </c>
      <c r="L139" s="61">
        <f>IF(L$124&gt;$I$6,"",IF($U$3=0,L79,ROUND(AVERAGE($J79:L79),3)))</f>
        <v>0.46899209999999997</v>
      </c>
      <c r="M139" s="61">
        <f>IF(M$124&gt;$I$6,"",IF($U$3=0,M79,ROUND(AVERAGE($J79:M79),3)))</f>
        <v>0.4959921</v>
      </c>
      <c r="N139" s="61">
        <f>IF(N$124&gt;$I$6,"",IF($U$3=0,N79,ROUND(AVERAGE($J79:N79),3)))</f>
        <v>0.4169921</v>
      </c>
      <c r="O139" s="61">
        <f>IF(O$124&gt;$I$6,"",IF($U$3=0,O79,ROUND(AVERAGE($J79:O79),3)))</f>
        <v>0.40699209999999997</v>
      </c>
      <c r="P139" s="61">
        <f>IF(P$124&gt;$I$6,"",IF($U$3=0,P79,ROUND(AVERAGE($J79:P79),3)))</f>
        <v>0.4629921</v>
      </c>
      <c r="Q139" s="61">
        <f>IF(Q$124&gt;$I$6,"",IF($U$3=0,Q79,ROUND(AVERAGE($J79:Q79),3)))</f>
        <v>0.4059921</v>
      </c>
      <c r="R139" s="61">
        <f>IF(R$124&gt;$I$6,"",IF($U$3=0,R79,ROUND(AVERAGE($J79:R79),3)))</f>
        <v>0.40999209999999997</v>
      </c>
      <c r="S139" s="61">
        <f>IF(S$124&gt;$I$6,"",IF($U$3=0,S79,ROUND(AVERAGE($J79:S79),3)))</f>
        <v>0.34499209999999997</v>
      </c>
      <c r="T139" s="61">
        <f>IF(T$124&gt;$I$6,"",IF($U$3=0,T79,ROUND(AVERAGE($J79:T79),3)))</f>
        <v>0.2789921</v>
      </c>
      <c r="U139" s="61">
        <f>IF(U$124&gt;$I$6,"",IF($U$3=0,U79,ROUND(AVERAGE($J79:U79),3)))</f>
        <v>0.3319921</v>
      </c>
      <c r="AB139" s="2">
        <v>15</v>
      </c>
      <c r="AD139" s="2">
        <f t="shared" si="74"/>
        <v>7</v>
      </c>
      <c r="AE139" s="2">
        <f t="shared" si="70"/>
        <v>7</v>
      </c>
      <c r="AF139" s="2">
        <f t="shared" si="70"/>
        <v>4</v>
      </c>
      <c r="AG139" s="2">
        <f t="shared" si="70"/>
        <v>4</v>
      </c>
      <c r="AH139" s="2">
        <f t="shared" si="70"/>
        <v>7</v>
      </c>
      <c r="AI139" s="2">
        <f t="shared" si="70"/>
        <v>8</v>
      </c>
      <c r="AJ139" s="2">
        <f t="shared" si="70"/>
        <v>8</v>
      </c>
      <c r="AK139" s="2">
        <f t="shared" si="70"/>
        <v>10</v>
      </c>
      <c r="AL139" s="2">
        <f t="shared" si="70"/>
        <v>8</v>
      </c>
      <c r="AM139" s="2">
        <f t="shared" si="70"/>
        <v>10</v>
      </c>
      <c r="AN139" s="2">
        <f t="shared" si="70"/>
        <v>15</v>
      </c>
      <c r="AO139" s="2">
        <f t="shared" si="70"/>
        <v>11</v>
      </c>
    </row>
    <row r="140" spans="2:41" ht="11.25">
      <c r="B140" s="2">
        <v>16</v>
      </c>
      <c r="C140" s="1">
        <f ca="1">OFFSET(DATA!$A$5,LOOK!$B140+$R$3*60+$E$3*120,LOOK!$C$3)</f>
        <v>94</v>
      </c>
      <c r="D140" s="1">
        <f ca="1">OFFSET(DATA!$A$32,LOOK!$B140+$R$3*60+$E$3*120,LOOK!$C$3)</f>
        <v>178</v>
      </c>
      <c r="E140" s="1">
        <f t="shared" si="71"/>
        <v>5</v>
      </c>
      <c r="F140" s="68">
        <f t="shared" si="72"/>
        <v>-0.009689922480620155</v>
      </c>
      <c r="G140" s="2">
        <f t="shared" si="73"/>
        <v>21</v>
      </c>
      <c r="I140" s="2">
        <v>16</v>
      </c>
      <c r="J140" s="61">
        <f>IF(J$124&gt;$I$6,"",IF($U$3=0,J80,ROUND(AVERAGE($J80:J80),3)))</f>
        <v>0.482992</v>
      </c>
      <c r="K140" s="61">
        <f>IF(K$124&gt;$I$6,"",IF($U$3=0,K80,ROUND(AVERAGE($J80:K80),3)))</f>
        <v>0.505992</v>
      </c>
      <c r="L140" s="61">
        <f>IF(L$124&gt;$I$6,"",IF($U$3=0,L80,ROUND(AVERAGE($J80:L80),3)))</f>
        <v>0.535992</v>
      </c>
      <c r="M140" s="61">
        <f>IF(M$124&gt;$I$6,"",IF($U$3=0,M80,ROUND(AVERAGE($J80:M80),3)))</f>
        <v>0.535992</v>
      </c>
      <c r="N140" s="61">
        <f>IF(N$124&gt;$I$6,"",IF($U$3=0,N80,ROUND(AVERAGE($J80:N80),3)))</f>
        <v>0.506992</v>
      </c>
      <c r="O140" s="61">
        <f>IF(O$124&gt;$I$6,"",IF($U$3=0,O80,ROUND(AVERAGE($J80:O80),3)))</f>
        <v>0.496992</v>
      </c>
      <c r="P140" s="61">
        <f>IF(P$124&gt;$I$6,"",IF($U$3=0,P80,ROUND(AVERAGE($J80:P80),3)))</f>
        <v>0.505992</v>
      </c>
      <c r="Q140" s="61">
        <f>IF(Q$124&gt;$I$6,"",IF($U$3=0,Q80,ROUND(AVERAGE($J80:Q80),3)))</f>
        <v>0.542992</v>
      </c>
      <c r="R140" s="61">
        <f>IF(R$124&gt;$I$6,"",IF($U$3=0,R80,ROUND(AVERAGE($J80:R80),3)))</f>
        <v>0.514992</v>
      </c>
      <c r="S140" s="61">
        <f>IF(S$124&gt;$I$6,"",IF($U$3=0,S80,ROUND(AVERAGE($J80:S80),3)))</f>
        <v>0.575992</v>
      </c>
      <c r="T140" s="61">
        <f>IF(T$124&gt;$I$6,"",IF($U$3=0,T80,ROUND(AVERAGE($J80:T80),3)))</f>
        <v>0.515992</v>
      </c>
      <c r="U140" s="61">
        <f>IF(U$124&gt;$I$6,"",IF($U$3=0,U80,ROUND(AVERAGE($J80:U80),3)))</f>
        <v>0.527992</v>
      </c>
      <c r="AB140" s="2">
        <v>16</v>
      </c>
      <c r="AD140" s="2">
        <f t="shared" si="74"/>
        <v>4</v>
      </c>
      <c r="AE140" s="2">
        <f t="shared" si="70"/>
        <v>4</v>
      </c>
      <c r="AF140" s="2">
        <f t="shared" si="70"/>
        <v>2</v>
      </c>
      <c r="AG140" s="2">
        <f t="shared" si="70"/>
        <v>2</v>
      </c>
      <c r="AH140" s="2">
        <f t="shared" si="70"/>
        <v>4</v>
      </c>
      <c r="AI140" s="2">
        <f t="shared" si="70"/>
        <v>5</v>
      </c>
      <c r="AJ140" s="2">
        <f t="shared" si="70"/>
        <v>5</v>
      </c>
      <c r="AK140" s="2">
        <f t="shared" si="70"/>
        <v>5</v>
      </c>
      <c r="AL140" s="2">
        <f t="shared" si="70"/>
        <v>5</v>
      </c>
      <c r="AM140" s="2">
        <f t="shared" si="70"/>
        <v>1</v>
      </c>
      <c r="AN140" s="2">
        <f t="shared" si="70"/>
        <v>4</v>
      </c>
      <c r="AO140" s="2">
        <f t="shared" si="70"/>
        <v>4</v>
      </c>
    </row>
    <row r="141" spans="2:41" ht="11.25">
      <c r="B141" s="2">
        <v>17</v>
      </c>
      <c r="C141" s="1">
        <f ca="1">OFFSET(DATA!$A$5,LOOK!$B141+$R$3*60+$E$3*120,LOOK!$C$3)</f>
        <v>75</v>
      </c>
      <c r="D141" s="1">
        <f ca="1">OFFSET(DATA!$A$32,LOOK!$B141+$R$3*60+$E$3*120,LOOK!$C$3)</f>
        <v>189</v>
      </c>
      <c r="E141" s="1">
        <f t="shared" si="71"/>
        <v>-20</v>
      </c>
      <c r="F141" s="68">
        <f t="shared" si="72"/>
        <v>0.03875968992248062</v>
      </c>
      <c r="G141" s="2">
        <f t="shared" si="73"/>
        <v>6</v>
      </c>
      <c r="I141" s="2">
        <v>17</v>
      </c>
      <c r="J141" s="61">
        <f>IF(J$124&gt;$I$6,"",IF($U$3=0,J81,ROUND(AVERAGE($J81:J81),3)))</f>
        <v>0.41699189999999997</v>
      </c>
      <c r="K141" s="61">
        <f>IF(K$124&gt;$I$6,"",IF($U$3=0,K81,ROUND(AVERAGE($J81:K81),3)))</f>
        <v>0.3419919</v>
      </c>
      <c r="L141" s="61">
        <f>IF(L$124&gt;$I$6,"",IF($U$3=0,L81,ROUND(AVERAGE($J81:L81),3)))</f>
        <v>0.3849919</v>
      </c>
      <c r="M141" s="61">
        <f>IF(M$124&gt;$I$6,"",IF($U$3=0,M81,ROUND(AVERAGE($J81:M81),3)))</f>
        <v>0.3419919</v>
      </c>
      <c r="N141" s="61">
        <f>IF(N$124&gt;$I$6,"",IF($U$3=0,N81,ROUND(AVERAGE($J81:N81),3)))</f>
        <v>0.2759919</v>
      </c>
      <c r="O141" s="61">
        <f>IF(O$124&gt;$I$6,"",IF($U$3=0,O81,ROUND(AVERAGE($J81:O81),3)))</f>
        <v>0.3159919</v>
      </c>
      <c r="P141" s="61">
        <f>IF(P$124&gt;$I$6,"",IF($U$3=0,P81,ROUND(AVERAGE($J81:P81),3)))</f>
        <v>0.41499189999999997</v>
      </c>
      <c r="Q141" s="61">
        <f>IF(Q$124&gt;$I$6,"",IF($U$3=0,Q81,ROUND(AVERAGE($J81:Q81),3)))</f>
        <v>0.3679919</v>
      </c>
      <c r="R141" s="61">
        <f>IF(R$124&gt;$I$6,"",IF($U$3=0,R81,ROUND(AVERAGE($J81:R81),3)))</f>
        <v>0.3919919</v>
      </c>
      <c r="S141" s="61">
        <f>IF(S$124&gt;$I$6,"",IF($U$3=0,S81,ROUND(AVERAGE($J81:S81),3)))</f>
        <v>0.3819919</v>
      </c>
      <c r="T141" s="61">
        <f>IF(T$124&gt;$I$6,"",IF($U$3=0,T81,ROUND(AVERAGE($J81:T81),3)))</f>
        <v>0.4019919</v>
      </c>
      <c r="U141" s="61">
        <f>IF(U$124&gt;$I$6,"",IF($U$3=0,U81,ROUND(AVERAGE($J81:U81),3)))</f>
        <v>0.3969919</v>
      </c>
      <c r="AB141" s="2">
        <v>17</v>
      </c>
      <c r="AD141" s="2">
        <f t="shared" si="74"/>
        <v>8</v>
      </c>
      <c r="AE141" s="2">
        <f aca="true" t="shared" si="75" ref="AE141:AE148">IF(AE$124&gt;$I$6,"",RANK(K141,K$125:K$148,0))</f>
        <v>9</v>
      </c>
      <c r="AF141" s="2">
        <f aca="true" t="shared" si="76" ref="AF141:AF148">IF(AF$124&gt;$I$6,"",RANK(L141,L$125:L$148,0))</f>
        <v>8</v>
      </c>
      <c r="AG141" s="2">
        <f aca="true" t="shared" si="77" ref="AG141:AG148">IF(AG$124&gt;$I$6,"",RANK(M141,M$125:M$148,0))</f>
        <v>10</v>
      </c>
      <c r="AH141" s="2">
        <f aca="true" t="shared" si="78" ref="AH141:AH148">IF(AH$124&gt;$I$6,"",RANK(N141,N$125:N$148,0))</f>
        <v>16</v>
      </c>
      <c r="AI141" s="2">
        <f aca="true" t="shared" si="79" ref="AI141:AI148">IF(AI$124&gt;$I$6,"",RANK(O141,O$125:O$148,0))</f>
        <v>12</v>
      </c>
      <c r="AJ141" s="2">
        <f aca="true" t="shared" si="80" ref="AJ141:AJ148">IF(AJ$124&gt;$I$6,"",RANK(P141,P$125:P$148,0))</f>
        <v>10</v>
      </c>
      <c r="AK141" s="2">
        <f aca="true" t="shared" si="81" ref="AK141:AK148">IF(AK$124&gt;$I$6,"",RANK(Q141,Q$125:Q$148,0))</f>
        <v>11</v>
      </c>
      <c r="AL141" s="2">
        <f aca="true" t="shared" si="82" ref="AL141:AL148">IF(AL$124&gt;$I$6,"",RANK(R141,R$125:R$148,0))</f>
        <v>9</v>
      </c>
      <c r="AM141" s="2">
        <f aca="true" t="shared" si="83" ref="AM141:AM148">IF(AM$124&gt;$I$6,"",RANK(S141,S$125:S$148,0))</f>
        <v>8</v>
      </c>
      <c r="AN141" s="2">
        <f aca="true" t="shared" si="84" ref="AN141:AN148">IF(AN$124&gt;$I$6,"",RANK(T141,T$125:T$148,0))</f>
        <v>8</v>
      </c>
      <c r="AO141" s="2">
        <f aca="true" t="shared" si="85" ref="AO141:AO148">IF(AO$124&gt;$I$6,"",RANK(U141,U$125:U$148,0))</f>
        <v>8</v>
      </c>
    </row>
    <row r="142" spans="2:41" ht="11.25">
      <c r="B142" s="2">
        <v>18</v>
      </c>
      <c r="C142" s="1">
        <f ca="1">OFFSET(DATA!$A$5,LOOK!$B142+$R$3*60+$E$3*120,LOOK!$C$3)</f>
        <v>31</v>
      </c>
      <c r="D142" s="1">
        <f ca="1">OFFSET(DATA!$A$32,LOOK!$B142+$R$3*60+$E$3*120,LOOK!$C$3)</f>
        <v>90</v>
      </c>
      <c r="E142" s="1">
        <f t="shared" si="71"/>
        <v>-14</v>
      </c>
      <c r="F142" s="68">
        <f t="shared" si="72"/>
        <v>0.027131782945736434</v>
      </c>
      <c r="G142" s="2">
        <f t="shared" si="73"/>
        <v>14</v>
      </c>
      <c r="I142" s="2">
        <v>18</v>
      </c>
      <c r="J142" s="61">
        <f>IF(J$124&gt;$I$6,"",IF($U$3=0,J82,ROUND(AVERAGE($J82:J82),3)))</f>
        <v>0.3099918</v>
      </c>
      <c r="K142" s="61">
        <f>IF(K$124&gt;$I$6,"",IF($U$3=0,K82,ROUND(AVERAGE($J82:K82),3)))</f>
        <v>0.3279918</v>
      </c>
      <c r="L142" s="61">
        <f>IF(L$124&gt;$I$6,"",IF($U$3=0,L82,ROUND(AVERAGE($J82:L82),3)))</f>
        <v>0.3369918</v>
      </c>
      <c r="M142" s="61">
        <f>IF(M$124&gt;$I$6,"",IF($U$3=0,M82,ROUND(AVERAGE($J82:M82),3)))</f>
        <v>0.20799179999999998</v>
      </c>
      <c r="N142" s="61">
        <f>IF(N$124&gt;$I$6,"",IF($U$3=0,N82,ROUND(AVERAGE($J82:N82),3)))</f>
        <v>0.24199179999999998</v>
      </c>
      <c r="O142" s="61">
        <f>IF(O$124&gt;$I$6,"",IF($U$3=0,O82,ROUND(AVERAGE($J82:O82),3)))</f>
        <v>0.2029918</v>
      </c>
      <c r="P142" s="61">
        <f>IF(P$124&gt;$I$6,"",IF($U$3=0,P82,ROUND(AVERAGE($J82:P82),3)))</f>
        <v>0.28199179999999996</v>
      </c>
      <c r="Q142" s="61">
        <f>IF(Q$124&gt;$I$6,"",IF($U$3=0,Q82,ROUND(AVERAGE($J82:Q82),3)))</f>
        <v>0.2779918</v>
      </c>
      <c r="R142" s="61">
        <f>IF(R$124&gt;$I$6,"",IF($U$3=0,R82,ROUND(AVERAGE($J82:R82),3)))</f>
        <v>0.24699179999999998</v>
      </c>
      <c r="S142" s="61">
        <f>IF(S$124&gt;$I$6,"",IF($U$3=0,S82,ROUND(AVERAGE($J82:S82),3)))</f>
        <v>0.2639918</v>
      </c>
      <c r="T142" s="61">
        <f>IF(T$124&gt;$I$6,"",IF($U$3=0,T82,ROUND(AVERAGE($J82:T82),3)))</f>
        <v>0.3099918</v>
      </c>
      <c r="U142" s="61">
        <f>IF(U$124&gt;$I$6,"",IF($U$3=0,U82,ROUND(AVERAGE($J82:U82),3)))</f>
        <v>0.34399179999999996</v>
      </c>
      <c r="AB142" s="2">
        <v>18</v>
      </c>
      <c r="AD142" s="2">
        <f t="shared" si="74"/>
        <v>14</v>
      </c>
      <c r="AE142" s="2">
        <f t="shared" si="75"/>
        <v>10</v>
      </c>
      <c r="AF142" s="2">
        <f t="shared" si="76"/>
        <v>11</v>
      </c>
      <c r="AG142" s="2">
        <f t="shared" si="77"/>
        <v>20</v>
      </c>
      <c r="AH142" s="2">
        <f t="shared" si="78"/>
        <v>18</v>
      </c>
      <c r="AI142" s="2">
        <f t="shared" si="79"/>
        <v>19</v>
      </c>
      <c r="AJ142" s="2">
        <f t="shared" si="80"/>
        <v>14</v>
      </c>
      <c r="AK142" s="2">
        <f t="shared" si="81"/>
        <v>16</v>
      </c>
      <c r="AL142" s="2">
        <f t="shared" si="82"/>
        <v>14</v>
      </c>
      <c r="AM142" s="2">
        <f t="shared" si="83"/>
        <v>15</v>
      </c>
      <c r="AN142" s="2">
        <f t="shared" si="84"/>
        <v>11</v>
      </c>
      <c r="AO142" s="2">
        <f t="shared" si="85"/>
        <v>10</v>
      </c>
    </row>
    <row r="143" spans="2:41" ht="11.25">
      <c r="B143" s="2">
        <v>19</v>
      </c>
      <c r="C143" s="1">
        <f ca="1">OFFSET(DATA!$A$5,LOOK!$B143+$R$3*60+$E$3*120,LOOK!$C$3)</f>
        <v>5</v>
      </c>
      <c r="D143" s="1">
        <f ca="1">OFFSET(DATA!$A$32,LOOK!$B143+$R$3*60+$E$3*120,LOOK!$C$3)</f>
        <v>18</v>
      </c>
      <c r="E143" s="1">
        <f t="shared" si="71"/>
        <v>-4</v>
      </c>
      <c r="F143" s="68">
        <f t="shared" si="72"/>
        <v>0.007751937984496124</v>
      </c>
      <c r="G143" s="2">
        <f t="shared" si="73"/>
        <v>20</v>
      </c>
      <c r="I143" s="2">
        <v>19</v>
      </c>
      <c r="J143" s="61">
        <f>IF(J$124&gt;$I$6,"",IF($U$3=0,J83,ROUND(AVERAGE($J83:J83),3)))</f>
        <v>0.1559917</v>
      </c>
      <c r="K143" s="61">
        <f>IF(K$124&gt;$I$6,"",IF($U$3=0,K83,ROUND(AVERAGE($J83:K83),3)))</f>
        <v>0.2189917</v>
      </c>
      <c r="L143" s="61">
        <f>IF(L$124&gt;$I$6,"",IF($U$3=0,L83,ROUND(AVERAGE($J83:L83),3)))</f>
        <v>0.1579917</v>
      </c>
      <c r="M143" s="61">
        <f>IF(M$124&gt;$I$6,"",IF($U$3=0,M83,ROUND(AVERAGE($J83:M83),3)))</f>
        <v>0.13599170000000002</v>
      </c>
      <c r="N143" s="61">
        <f>IF(N$124&gt;$I$6,"",IF($U$3=0,N83,ROUND(AVERAGE($J83:N83),3)))</f>
        <v>0.1429917</v>
      </c>
      <c r="O143" s="61">
        <f>IF(O$124&gt;$I$6,"",IF($U$3=0,O83,ROUND(AVERAGE($J83:O83),3)))</f>
        <v>0.1759917</v>
      </c>
      <c r="P143" s="61">
        <f>IF(P$124&gt;$I$6,"",IF($U$3=0,P83,ROUND(AVERAGE($J83:P83),3)))</f>
        <v>0.16699170000000002</v>
      </c>
      <c r="Q143" s="61">
        <f>IF(Q$124&gt;$I$6,"",IF($U$3=0,Q83,ROUND(AVERAGE($J83:Q83),3)))</f>
        <v>0.3639917</v>
      </c>
      <c r="R143" s="61">
        <f>IF(R$124&gt;$I$6,"",IF($U$3=0,R83,ROUND(AVERAGE($J83:R83),3)))</f>
        <v>0.0999917</v>
      </c>
      <c r="S143" s="61">
        <f>IF(S$124&gt;$I$6,"",IF($U$3=0,S83,ROUND(AVERAGE($J83:S83),3)))</f>
        <v>0.2349917</v>
      </c>
      <c r="T143" s="61">
        <f>IF(T$124&gt;$I$6,"",IF($U$3=0,T83,ROUND(AVERAGE($J83:T83),3)))</f>
        <v>0.1739917</v>
      </c>
      <c r="U143" s="61">
        <f>IF(U$124&gt;$I$6,"",IF($U$3=0,U83,ROUND(AVERAGE($J83:U83),3)))</f>
        <v>0.2779917</v>
      </c>
      <c r="AB143" s="2">
        <v>19</v>
      </c>
      <c r="AD143" s="2">
        <f t="shared" si="74"/>
        <v>24</v>
      </c>
      <c r="AE143" s="2">
        <f t="shared" si="75"/>
        <v>20</v>
      </c>
      <c r="AF143" s="2">
        <f t="shared" si="76"/>
        <v>20</v>
      </c>
      <c r="AG143" s="2">
        <f t="shared" si="77"/>
        <v>23</v>
      </c>
      <c r="AH143" s="2">
        <f t="shared" si="78"/>
        <v>22</v>
      </c>
      <c r="AI143" s="2">
        <f t="shared" si="79"/>
        <v>21</v>
      </c>
      <c r="AJ143" s="2">
        <f t="shared" si="80"/>
        <v>20</v>
      </c>
      <c r="AK143" s="2">
        <f t="shared" si="81"/>
        <v>12</v>
      </c>
      <c r="AL143" s="2">
        <f t="shared" si="82"/>
        <v>22</v>
      </c>
      <c r="AM143" s="2">
        <f t="shared" si="83"/>
        <v>16</v>
      </c>
      <c r="AN143" s="2">
        <f t="shared" si="84"/>
        <v>20</v>
      </c>
      <c r="AO143" s="2">
        <f t="shared" si="85"/>
        <v>13</v>
      </c>
    </row>
    <row r="144" spans="2:41" ht="11.25">
      <c r="B144" s="2">
        <v>20</v>
      </c>
      <c r="C144" s="1">
        <f ca="1">OFFSET(DATA!$A$5,LOOK!$B144+$R$3*60+$E$3*120,LOOK!$C$3)</f>
        <v>4</v>
      </c>
      <c r="D144" s="1">
        <f ca="1">OFFSET(DATA!$A$32,LOOK!$B144+$R$3*60+$E$3*120,LOOK!$C$3)</f>
        <v>39</v>
      </c>
      <c r="E144" s="1">
        <f t="shared" si="71"/>
        <v>-16</v>
      </c>
      <c r="F144" s="68">
        <f t="shared" si="72"/>
        <v>0.031007751937984496</v>
      </c>
      <c r="G144" s="2">
        <f t="shared" si="73"/>
        <v>10</v>
      </c>
      <c r="I144" s="2">
        <v>20</v>
      </c>
      <c r="J144" s="61">
        <f>IF(J$124&gt;$I$6,"",IF($U$3=0,J84,ROUND(AVERAGE($J84:J84),3)))</f>
        <v>0.2219916</v>
      </c>
      <c r="K144" s="61">
        <f>IF(K$124&gt;$I$6,"",IF($U$3=0,K84,ROUND(AVERAGE($J84:K84),3)))</f>
        <v>0.1619916</v>
      </c>
      <c r="L144" s="61">
        <f>IF(L$124&gt;$I$6,"",IF($U$3=0,L84,ROUND(AVERAGE($J84:L84),3)))</f>
        <v>0.10399159999999999</v>
      </c>
      <c r="M144" s="61">
        <f>IF(M$124&gt;$I$6,"",IF($U$3=0,M84,ROUND(AVERAGE($J84:M84),3)))</f>
        <v>0.23199160000000002</v>
      </c>
      <c r="N144" s="61">
        <f>IF(N$124&gt;$I$6,"",IF($U$3=0,N84,ROUND(AVERAGE($J84:N84),3)))</f>
        <v>0.2069916</v>
      </c>
      <c r="O144" s="61">
        <f>IF(O$124&gt;$I$6,"",IF($U$3=0,O84,ROUND(AVERAGE($J84:O84),3)))</f>
        <v>0.1749916</v>
      </c>
      <c r="P144" s="61">
        <f>IF(P$124&gt;$I$6,"",IF($U$3=0,P84,ROUND(AVERAGE($J84:P84),3)))</f>
        <v>0.16699160000000002</v>
      </c>
      <c r="Q144" s="61">
        <f>IF(Q$124&gt;$I$6,"",IF($U$3=0,Q84,ROUND(AVERAGE($J84:Q84),3)))</f>
        <v>0.16399160000000002</v>
      </c>
      <c r="R144" s="61">
        <f>IF(R$124&gt;$I$6,"",IF($U$3=0,R84,ROUND(AVERAGE($J84:R84),3)))</f>
        <v>0.16699160000000002</v>
      </c>
      <c r="S144" s="61">
        <f>IF(S$124&gt;$I$6,"",IF($U$3=0,S84,ROUND(AVERAGE($J84:S84),3)))</f>
        <v>0.1489916</v>
      </c>
      <c r="T144" s="61">
        <f>IF(T$124&gt;$I$6,"",IF($U$3=0,T84,ROUND(AVERAGE($J84:T84),3)))</f>
        <v>0.07499159999999999</v>
      </c>
      <c r="U144" s="61">
        <f>IF(U$124&gt;$I$6,"",IF($U$3=0,U84,ROUND(AVERAGE($J84:U84),3)))</f>
        <v>0.10299159999999999</v>
      </c>
      <c r="AB144" s="2">
        <v>20</v>
      </c>
      <c r="AD144" s="2">
        <f t="shared" si="74"/>
        <v>20</v>
      </c>
      <c r="AE144" s="2">
        <f t="shared" si="75"/>
        <v>23</v>
      </c>
      <c r="AF144" s="2">
        <f t="shared" si="76"/>
        <v>23</v>
      </c>
      <c r="AG144" s="2">
        <f t="shared" si="77"/>
        <v>15</v>
      </c>
      <c r="AH144" s="2">
        <f t="shared" si="78"/>
        <v>20</v>
      </c>
      <c r="AI144" s="2">
        <f t="shared" si="79"/>
        <v>22</v>
      </c>
      <c r="AJ144" s="2">
        <f t="shared" si="80"/>
        <v>21</v>
      </c>
      <c r="AK144" s="2">
        <f t="shared" si="81"/>
        <v>22</v>
      </c>
      <c r="AL144" s="2">
        <f t="shared" si="82"/>
        <v>20</v>
      </c>
      <c r="AM144" s="2">
        <f t="shared" si="83"/>
        <v>20</v>
      </c>
      <c r="AN144" s="2">
        <f t="shared" si="84"/>
        <v>23</v>
      </c>
      <c r="AO144" s="2">
        <f t="shared" si="85"/>
        <v>22</v>
      </c>
    </row>
    <row r="145" spans="2:41" ht="11.25">
      <c r="B145" s="2">
        <v>21</v>
      </c>
      <c r="C145" s="1">
        <f ca="1">OFFSET(DATA!$A$5,LOOK!$B145+$R$3*60+$E$3*120,LOOK!$C$3)</f>
        <v>78</v>
      </c>
      <c r="D145" s="1">
        <f ca="1">OFFSET(DATA!$A$32,LOOK!$B145+$R$3*60+$E$3*120,LOOK!$C$3)</f>
        <v>136</v>
      </c>
      <c r="E145" s="1">
        <f t="shared" si="71"/>
        <v>10</v>
      </c>
      <c r="F145" s="68">
        <f t="shared" si="72"/>
        <v>-0.01937984496124031</v>
      </c>
      <c r="G145" s="2">
        <f t="shared" si="73"/>
        <v>23</v>
      </c>
      <c r="I145" s="2">
        <v>21</v>
      </c>
      <c r="J145" s="61">
        <f>IF(J$124&gt;$I$6,"",IF($U$3=0,J85,ROUND(AVERAGE($J85:J85),3)))</f>
        <v>0.6439915</v>
      </c>
      <c r="K145" s="61">
        <f>IF(K$124&gt;$I$6,"",IF($U$3=0,K85,ROUND(AVERAGE($J85:K85),3)))</f>
        <v>0.6369915</v>
      </c>
      <c r="L145" s="61">
        <f>IF(L$124&gt;$I$6,"",IF($U$3=0,L85,ROUND(AVERAGE($J85:L85),3)))</f>
        <v>0.6159915</v>
      </c>
      <c r="M145" s="61">
        <f>IF(M$124&gt;$I$6,"",IF($U$3=0,M85,ROUND(AVERAGE($J85:M85),3)))</f>
        <v>0.5849915</v>
      </c>
      <c r="N145" s="61">
        <f>IF(N$124&gt;$I$6,"",IF($U$3=0,N85,ROUND(AVERAGE($J85:N85),3)))</f>
        <v>0.5789915</v>
      </c>
      <c r="O145" s="61">
        <f>IF(O$124&gt;$I$6,"",IF($U$3=0,O85,ROUND(AVERAGE($J85:O85),3)))</f>
        <v>0.5779915</v>
      </c>
      <c r="P145" s="61">
        <f>IF(P$124&gt;$I$6,"",IF($U$3=0,P85,ROUND(AVERAGE($J85:P85),3)))</f>
        <v>0.6029915</v>
      </c>
      <c r="Q145" s="61">
        <f>IF(Q$124&gt;$I$6,"",IF($U$3=0,Q85,ROUND(AVERAGE($J85:Q85),3)))</f>
        <v>0.6299915</v>
      </c>
      <c r="R145" s="61">
        <f>IF(R$124&gt;$I$6,"",IF($U$3=0,R85,ROUND(AVERAGE($J85:R85),3)))</f>
        <v>0.5859915</v>
      </c>
      <c r="S145" s="61">
        <f>IF(S$124&gt;$I$6,"",IF($U$3=0,S85,ROUND(AVERAGE($J85:S85),3)))</f>
        <v>0.5629915</v>
      </c>
      <c r="T145" s="61">
        <f>IF(T$124&gt;$I$6,"",IF($U$3=0,T85,ROUND(AVERAGE($J85:T85),3)))</f>
        <v>0.5939915</v>
      </c>
      <c r="U145" s="61">
        <f>IF(U$124&gt;$I$6,"",IF($U$3=0,U85,ROUND(AVERAGE($J85:U85),3)))</f>
        <v>0.5739915</v>
      </c>
      <c r="AB145" s="2">
        <v>21</v>
      </c>
      <c r="AD145" s="2">
        <f t="shared" si="74"/>
        <v>1</v>
      </c>
      <c r="AE145" s="2">
        <f t="shared" si="75"/>
        <v>1</v>
      </c>
      <c r="AF145" s="2">
        <f t="shared" si="76"/>
        <v>1</v>
      </c>
      <c r="AG145" s="2">
        <f t="shared" si="77"/>
        <v>1</v>
      </c>
      <c r="AH145" s="2">
        <f t="shared" si="78"/>
        <v>1</v>
      </c>
      <c r="AI145" s="2">
        <f t="shared" si="79"/>
        <v>2</v>
      </c>
      <c r="AJ145" s="2">
        <f t="shared" si="80"/>
        <v>1</v>
      </c>
      <c r="AK145" s="2">
        <f t="shared" si="81"/>
        <v>1</v>
      </c>
      <c r="AL145" s="2">
        <f t="shared" si="82"/>
        <v>1</v>
      </c>
      <c r="AM145" s="2">
        <f t="shared" si="83"/>
        <v>2</v>
      </c>
      <c r="AN145" s="2">
        <f t="shared" si="84"/>
        <v>1</v>
      </c>
      <c r="AO145" s="2">
        <f t="shared" si="85"/>
        <v>1</v>
      </c>
    </row>
    <row r="146" spans="2:41" ht="11.25">
      <c r="B146" s="2">
        <v>22</v>
      </c>
      <c r="C146" s="1">
        <f ca="1">OFFSET(DATA!$A$5,LOOK!$B146+$R$3*60+$E$3*120,LOOK!$C$3)</f>
        <v>203</v>
      </c>
      <c r="D146" s="1">
        <f ca="1">OFFSET(DATA!$A$32,LOOK!$B146+$R$3*60+$E$3*120,LOOK!$C$3)</f>
        <v>357</v>
      </c>
      <c r="E146" s="1">
        <f t="shared" si="71"/>
        <v>24</v>
      </c>
      <c r="F146" s="68">
        <f t="shared" si="72"/>
        <v>-0.046511627906976744</v>
      </c>
      <c r="G146" s="2">
        <f t="shared" si="73"/>
        <v>24</v>
      </c>
      <c r="I146" s="2">
        <v>22</v>
      </c>
      <c r="J146" s="61">
        <f>IF(J$124&gt;$I$6,"",IF($U$3=0,J86,ROUND(AVERAGE($J86:J86),3)))</f>
        <v>0.5349914</v>
      </c>
      <c r="K146" s="61">
        <f>IF(K$124&gt;$I$6,"",IF($U$3=0,K86,ROUND(AVERAGE($J86:K86),3)))</f>
        <v>0.5079914</v>
      </c>
      <c r="L146" s="61">
        <f>IF(L$124&gt;$I$6,"",IF($U$3=0,L86,ROUND(AVERAGE($J86:L86),3)))</f>
        <v>0.5089914</v>
      </c>
      <c r="M146" s="61">
        <f>IF(M$124&gt;$I$6,"",IF($U$3=0,M86,ROUND(AVERAGE($J86:M86),3)))</f>
        <v>0.5199914</v>
      </c>
      <c r="N146" s="61">
        <f>IF(N$124&gt;$I$6,"",IF($U$3=0,N86,ROUND(AVERAGE($J86:N86),3)))</f>
        <v>0.5119914</v>
      </c>
      <c r="O146" s="61">
        <f>IF(O$124&gt;$I$6,"",IF($U$3=0,O86,ROUND(AVERAGE($J86:O86),3)))</f>
        <v>0.5529914</v>
      </c>
      <c r="P146" s="61">
        <f>IF(P$124&gt;$I$6,"",IF($U$3=0,P86,ROUND(AVERAGE($J86:P86),3)))</f>
        <v>0.5489914</v>
      </c>
      <c r="Q146" s="61">
        <f>IF(Q$124&gt;$I$6,"",IF($U$3=0,Q86,ROUND(AVERAGE($J86:Q86),3)))</f>
        <v>0.6019914</v>
      </c>
      <c r="R146" s="61">
        <f>IF(R$124&gt;$I$6,"",IF($U$3=0,R86,ROUND(AVERAGE($J86:R86),3)))</f>
        <v>0.5469914</v>
      </c>
      <c r="S146" s="61">
        <f>IF(S$124&gt;$I$6,"",IF($U$3=0,S86,ROUND(AVERAGE($J86:S86),3)))</f>
        <v>0.5559914</v>
      </c>
      <c r="T146" s="61">
        <f>IF(T$124&gt;$I$6,"",IF($U$3=0,T86,ROUND(AVERAGE($J86:T86),3)))</f>
        <v>0.5399914</v>
      </c>
      <c r="U146" s="61">
        <f>IF(U$124&gt;$I$6,"",IF($U$3=0,U86,ROUND(AVERAGE($J86:U86),3)))</f>
        <v>0.5689913999999999</v>
      </c>
      <c r="AB146" s="2">
        <v>22</v>
      </c>
      <c r="AD146" s="2">
        <f t="shared" si="74"/>
        <v>2</v>
      </c>
      <c r="AE146" s="2">
        <f t="shared" si="75"/>
        <v>2</v>
      </c>
      <c r="AF146" s="2">
        <f t="shared" si="76"/>
        <v>3</v>
      </c>
      <c r="AG146" s="2">
        <f t="shared" si="77"/>
        <v>3</v>
      </c>
      <c r="AH146" s="2">
        <f t="shared" si="78"/>
        <v>3</v>
      </c>
      <c r="AI146" s="2">
        <f t="shared" si="79"/>
        <v>3</v>
      </c>
      <c r="AJ146" s="2">
        <f t="shared" si="80"/>
        <v>3</v>
      </c>
      <c r="AK146" s="2">
        <f t="shared" si="81"/>
        <v>2</v>
      </c>
      <c r="AL146" s="2">
        <f t="shared" si="82"/>
        <v>2</v>
      </c>
      <c r="AM146" s="2">
        <f t="shared" si="83"/>
        <v>3</v>
      </c>
      <c r="AN146" s="2">
        <f t="shared" si="84"/>
        <v>3</v>
      </c>
      <c r="AO146" s="2">
        <f t="shared" si="85"/>
        <v>2</v>
      </c>
    </row>
    <row r="147" spans="2:41" ht="11.25">
      <c r="B147" s="2">
        <v>23</v>
      </c>
      <c r="C147" s="1">
        <f ca="1">OFFSET(DATA!$A$5,LOOK!$B147+$R$3*60+$E$3*120,LOOK!$C$3)</f>
        <v>152</v>
      </c>
      <c r="D147" s="1">
        <f ca="1">OFFSET(DATA!$A$32,LOOK!$B147+$R$3*60+$E$3*120,LOOK!$C$3)</f>
        <v>593</v>
      </c>
      <c r="E147" s="1">
        <f t="shared" si="71"/>
        <v>-145</v>
      </c>
      <c r="F147" s="68">
        <f t="shared" si="72"/>
        <v>0.2810077519379845</v>
      </c>
      <c r="G147" s="2">
        <f t="shared" si="73"/>
        <v>1</v>
      </c>
      <c r="I147" s="2">
        <v>23</v>
      </c>
      <c r="J147" s="61">
        <f>IF(J$124&gt;$I$6,"",IF($U$3=0,J87,ROUND(AVERAGE($J87:J87),3)))</f>
        <v>0.39499130000000005</v>
      </c>
      <c r="K147" s="61">
        <f>IF(K$124&gt;$I$6,"",IF($U$3=0,K87,ROUND(AVERAGE($J87:K87),3)))</f>
        <v>0.31999130000000003</v>
      </c>
      <c r="L147" s="61">
        <f>IF(L$124&gt;$I$6,"",IF($U$3=0,L87,ROUND(AVERAGE($J87:L87),3)))</f>
        <v>0.3029913</v>
      </c>
      <c r="M147" s="61">
        <f>IF(M$124&gt;$I$6,"",IF($U$3=0,M87,ROUND(AVERAGE($J87:M87),3)))</f>
        <v>0.32299130000000004</v>
      </c>
      <c r="N147" s="61">
        <f>IF(N$124&gt;$I$6,"",IF($U$3=0,N87,ROUND(AVERAGE($J87:N87),3)))</f>
        <v>0.33799130000000005</v>
      </c>
      <c r="O147" s="61">
        <f>IF(O$124&gt;$I$6,"",IF($U$3=0,O87,ROUND(AVERAGE($J87:O87),3)))</f>
        <v>0.32999130000000004</v>
      </c>
      <c r="P147" s="61">
        <f>IF(P$124&gt;$I$6,"",IF($U$3=0,P87,ROUND(AVERAGE($J87:P87),3)))</f>
        <v>0.3109913</v>
      </c>
      <c r="Q147" s="61">
        <f>IF(Q$124&gt;$I$6,"",IF($U$3=0,Q87,ROUND(AVERAGE($J87:Q87),3)))</f>
        <v>0.3119913</v>
      </c>
      <c r="R147" s="61">
        <f>IF(R$124&gt;$I$6,"",IF($U$3=0,R87,ROUND(AVERAGE($J87:R87),3)))</f>
        <v>0.2879913</v>
      </c>
      <c r="S147" s="61">
        <f>IF(S$124&gt;$I$6,"",IF($U$3=0,S87,ROUND(AVERAGE($J87:S87),3)))</f>
        <v>0.2269913</v>
      </c>
      <c r="T147" s="61">
        <f>IF(T$124&gt;$I$6,"",IF($U$3=0,T87,ROUND(AVERAGE($J87:T87),3)))</f>
        <v>0.2819913</v>
      </c>
      <c r="U147" s="61">
        <f>IF(U$124&gt;$I$6,"",IF($U$3=0,U87,ROUND(AVERAGE($J87:U87),3)))</f>
        <v>0.25599130000000003</v>
      </c>
      <c r="AB147" s="2">
        <v>23</v>
      </c>
      <c r="AD147" s="2">
        <f t="shared" si="74"/>
        <v>9</v>
      </c>
      <c r="AE147" s="2">
        <f t="shared" si="75"/>
        <v>11</v>
      </c>
      <c r="AF147" s="2">
        <f t="shared" si="76"/>
        <v>14</v>
      </c>
      <c r="AG147" s="2">
        <f t="shared" si="77"/>
        <v>12</v>
      </c>
      <c r="AH147" s="2">
        <f t="shared" si="78"/>
        <v>11</v>
      </c>
      <c r="AI147" s="2">
        <f t="shared" si="79"/>
        <v>11</v>
      </c>
      <c r="AJ147" s="2">
        <f t="shared" si="80"/>
        <v>12</v>
      </c>
      <c r="AK147" s="2">
        <f t="shared" si="81"/>
        <v>14</v>
      </c>
      <c r="AL147" s="2">
        <f t="shared" si="82"/>
        <v>12</v>
      </c>
      <c r="AM147" s="2">
        <f t="shared" si="83"/>
        <v>18</v>
      </c>
      <c r="AN147" s="2">
        <f t="shared" si="84"/>
        <v>14</v>
      </c>
      <c r="AO147" s="2">
        <f t="shared" si="85"/>
        <v>17</v>
      </c>
    </row>
    <row r="148" spans="2:41" ht="11.25">
      <c r="B148" s="6">
        <v>24</v>
      </c>
      <c r="C148" s="7">
        <f ca="1">OFFSET(DATA!$A$5,LOOK!$B148+$R$3*60+$E$3*120,LOOK!$C$3)</f>
        <v>22</v>
      </c>
      <c r="D148" s="7">
        <f ca="1">OFFSET(DATA!$A$32,LOOK!$B148+$R$3*60+$E$3*120,LOOK!$C$3)</f>
        <v>76</v>
      </c>
      <c r="E148" s="7">
        <f t="shared" si="71"/>
        <v>-16</v>
      </c>
      <c r="F148" s="68">
        <f t="shared" si="72"/>
        <v>0.031007751937984496</v>
      </c>
      <c r="G148" s="2">
        <f t="shared" si="73"/>
        <v>10</v>
      </c>
      <c r="I148" s="6">
        <v>24</v>
      </c>
      <c r="J148" s="61">
        <f>IF(J$124&gt;$I$6,"",IF($U$3=0,J88,ROUND(AVERAGE($J88:J88),3)))</f>
        <v>0.26199120000000004</v>
      </c>
      <c r="K148" s="61">
        <f>IF(K$124&gt;$I$6,"",IF($U$3=0,K88,ROUND(AVERAGE($J88:K88),3)))</f>
        <v>0.2499912</v>
      </c>
      <c r="L148" s="61">
        <f>IF(L$124&gt;$I$6,"",IF($U$3=0,L88,ROUND(AVERAGE($J88:L88),3)))</f>
        <v>0.2889912</v>
      </c>
      <c r="M148" s="61">
        <f>IF(M$124&gt;$I$6,"",IF($U$3=0,M88,ROUND(AVERAGE($J88:M88),3)))</f>
        <v>0.2199912</v>
      </c>
      <c r="N148" s="61">
        <f>IF(N$124&gt;$I$6,"",IF($U$3=0,N88,ROUND(AVERAGE($J88:N88),3)))</f>
        <v>0.2939912</v>
      </c>
      <c r="O148" s="61">
        <f>IF(O$124&gt;$I$6,"",IF($U$3=0,O88,ROUND(AVERAGE($J88:O88),3)))</f>
        <v>0.34199120000000005</v>
      </c>
      <c r="P148" s="61">
        <f>IF(P$124&gt;$I$6,"",IF($U$3=0,P88,ROUND(AVERAGE($J88:P88),3)))</f>
        <v>0.38099120000000003</v>
      </c>
      <c r="Q148" s="61">
        <f>IF(Q$124&gt;$I$6,"",IF($U$3=0,Q88,ROUND(AVERAGE($J88:Q88),3)))</f>
        <v>0.3629912</v>
      </c>
      <c r="R148" s="61">
        <f>IF(R$124&gt;$I$6,"",IF($U$3=0,R88,ROUND(AVERAGE($J88:R88),3)))</f>
        <v>0.2469912</v>
      </c>
      <c r="S148" s="61">
        <f>IF(S$124&gt;$I$6,"",IF($U$3=0,S88,ROUND(AVERAGE($J88:S88),3)))</f>
        <v>0.27699120000000005</v>
      </c>
      <c r="T148" s="61">
        <f>IF(T$124&gt;$I$6,"",IF($U$3=0,T88,ROUND(AVERAGE($J88:T88),3)))</f>
        <v>0.2179912</v>
      </c>
      <c r="U148" s="61">
        <f>IF(U$124&gt;$I$6,"",IF($U$3=0,U88,ROUND(AVERAGE($J88:U88),3)))</f>
        <v>0.2889912</v>
      </c>
      <c r="AB148" s="6">
        <v>24</v>
      </c>
      <c r="AD148" s="2">
        <f t="shared" si="74"/>
        <v>17</v>
      </c>
      <c r="AE148" s="2">
        <f t="shared" si="75"/>
        <v>18</v>
      </c>
      <c r="AF148" s="2">
        <f t="shared" si="76"/>
        <v>15</v>
      </c>
      <c r="AG148" s="2">
        <f t="shared" si="77"/>
        <v>17</v>
      </c>
      <c r="AH148" s="2">
        <f t="shared" si="78"/>
        <v>12</v>
      </c>
      <c r="AI148" s="2">
        <f t="shared" si="79"/>
        <v>10</v>
      </c>
      <c r="AJ148" s="2">
        <f t="shared" si="80"/>
        <v>11</v>
      </c>
      <c r="AK148" s="2">
        <f t="shared" si="81"/>
        <v>13</v>
      </c>
      <c r="AL148" s="2">
        <f t="shared" si="82"/>
        <v>15</v>
      </c>
      <c r="AM148" s="2">
        <f t="shared" si="83"/>
        <v>14</v>
      </c>
      <c r="AN148" s="2">
        <f t="shared" si="84"/>
        <v>18</v>
      </c>
      <c r="AO148" s="2">
        <f t="shared" si="85"/>
        <v>12</v>
      </c>
    </row>
    <row r="149" spans="2:30" ht="11.25">
      <c r="B149" s="2">
        <v>25</v>
      </c>
      <c r="C149" s="1">
        <f>SUM(C125:C148)</f>
        <v>1485</v>
      </c>
      <c r="D149" s="1">
        <f>SUM(D125:D148)</f>
        <v>3990</v>
      </c>
      <c r="E149" s="1">
        <f>SUM(E125:E148)</f>
        <v>-516</v>
      </c>
      <c r="I149" s="2"/>
      <c r="AD149" s="2"/>
    </row>
    <row r="150" ht="11.25">
      <c r="AD150" s="2"/>
    </row>
    <row r="151" ht="11.25">
      <c r="AD151" s="2"/>
    </row>
    <row r="153" spans="9:30" ht="11.25">
      <c r="I153" s="63">
        <f>I15</f>
        <v>12</v>
      </c>
      <c r="J153" s="5" t="str">
        <f>J$5</f>
        <v>OCT 17</v>
      </c>
      <c r="K153" s="5" t="str">
        <f aca="true" t="shared" si="86" ref="K153:U153">K$5</f>
        <v>NOV 17</v>
      </c>
      <c r="L153" s="5" t="str">
        <f t="shared" si="86"/>
        <v>DEC 17</v>
      </c>
      <c r="M153" s="5" t="str">
        <f t="shared" si="86"/>
        <v>JAN 18</v>
      </c>
      <c r="N153" s="5" t="str">
        <f t="shared" si="86"/>
        <v>FEB 18</v>
      </c>
      <c r="O153" s="5" t="str">
        <f t="shared" si="86"/>
        <v>MAR 18</v>
      </c>
      <c r="P153" s="5" t="str">
        <f t="shared" si="86"/>
        <v>APR 18</v>
      </c>
      <c r="Q153" s="5" t="str">
        <f t="shared" si="86"/>
        <v>MAY 18</v>
      </c>
      <c r="R153" s="5" t="str">
        <f t="shared" si="86"/>
        <v>JUN 18</v>
      </c>
      <c r="S153" s="5" t="str">
        <f t="shared" si="86"/>
        <v>JUL 18</v>
      </c>
      <c r="T153" s="5" t="str">
        <f t="shared" si="86"/>
        <v>AUG 18</v>
      </c>
      <c r="U153" s="5" t="str">
        <f t="shared" si="86"/>
        <v>SEP 18</v>
      </c>
      <c r="AD153" s="5">
        <f>I15</f>
        <v>12</v>
      </c>
    </row>
    <row r="154" spans="2:41" ht="11.25">
      <c r="B154" s="3" t="s">
        <v>11</v>
      </c>
      <c r="C154" s="3" t="s">
        <v>7</v>
      </c>
      <c r="D154" s="3" t="s">
        <v>8</v>
      </c>
      <c r="E154" s="67">
        <f>$N$3</f>
        <v>0.9</v>
      </c>
      <c r="F154" s="3" t="s">
        <v>50</v>
      </c>
      <c r="G154" s="3" t="s">
        <v>46</v>
      </c>
      <c r="I154" s="5" t="s">
        <v>11</v>
      </c>
      <c r="J154" s="3">
        <v>1</v>
      </c>
      <c r="K154" s="3">
        <v>2</v>
      </c>
      <c r="L154" s="3">
        <v>3</v>
      </c>
      <c r="M154" s="3">
        <v>4</v>
      </c>
      <c r="N154" s="3">
        <v>5</v>
      </c>
      <c r="O154" s="3">
        <v>6</v>
      </c>
      <c r="P154" s="3">
        <v>7</v>
      </c>
      <c r="Q154" s="3">
        <v>8</v>
      </c>
      <c r="R154" s="3">
        <v>9</v>
      </c>
      <c r="S154" s="3">
        <v>10</v>
      </c>
      <c r="T154" s="3">
        <v>11</v>
      </c>
      <c r="U154" s="3">
        <v>12</v>
      </c>
      <c r="AD154" s="63">
        <v>1</v>
      </c>
      <c r="AE154" s="63">
        <v>2</v>
      </c>
      <c r="AF154" s="63">
        <v>3</v>
      </c>
      <c r="AG154" s="63">
        <v>4</v>
      </c>
      <c r="AH154" s="63">
        <v>5</v>
      </c>
      <c r="AI154" s="63">
        <v>6</v>
      </c>
      <c r="AJ154" s="63">
        <v>7</v>
      </c>
      <c r="AK154" s="63">
        <v>8</v>
      </c>
      <c r="AL154" s="63">
        <v>9</v>
      </c>
      <c r="AM154" s="63">
        <v>10</v>
      </c>
      <c r="AN154" s="63">
        <v>11</v>
      </c>
      <c r="AO154" s="63">
        <v>12</v>
      </c>
    </row>
    <row r="155" spans="2:41" ht="11.25">
      <c r="B155" s="2">
        <v>1</v>
      </c>
      <c r="C155" s="1">
        <f ca="1">OFFSET(DATA!$A$61,LOOK!$B155+$R$3*60+$E$3*120,LOOK!$C$3)</f>
        <v>2</v>
      </c>
      <c r="D155" s="1">
        <f ca="1">OFFSET(DATA!$A$89,LOOK!$B155+$R$3*60+$E$3*120,LOOK!$C$3)</f>
        <v>5</v>
      </c>
      <c r="E155" s="1">
        <f>$C155-ROUND($E$154*$D155,0)</f>
        <v>-3</v>
      </c>
      <c r="F155" s="68">
        <f>E155/$E$179</f>
        <v>0.03225806451612903</v>
      </c>
      <c r="G155" s="2">
        <f>RANK(E155,$E$155:$E$178,1)</f>
        <v>9</v>
      </c>
      <c r="I155" s="2">
        <v>1</v>
      </c>
      <c r="J155" s="61">
        <f>IF(J95="",0,J95)</f>
        <v>0.0559905</v>
      </c>
      <c r="K155" s="61">
        <f>IF(K$154&gt;$I$15,"",IF($U$3=0,IF(K95="",0,K95),ROUND(AVERAGE($J95:K95),3)))</f>
        <v>0.052990499999999996</v>
      </c>
      <c r="L155" s="61">
        <f>IF(L$154&gt;$I$15,"",IF($U$3=0,IF(L95="",0,L95),ROUND(AVERAGE($J95:L95),3)))</f>
        <v>-9.5E-06</v>
      </c>
      <c r="M155" s="61">
        <f>IF(M$154&gt;$I$15,"",IF($U$3=0,IF(M95="",0,M95),ROUND(AVERAGE($J95:M95),3)))</f>
        <v>0.1249905</v>
      </c>
      <c r="N155" s="61">
        <f>IF(N$154&gt;$I$15,"",IF($U$3=0,IF(N95="",0,N95),ROUND(AVERAGE($J95:N95),3)))</f>
        <v>0.3999905</v>
      </c>
      <c r="O155" s="61">
        <f>IF(O$154&gt;$I$15,"",IF($U$3=0,IF(O95="",0,O95),ROUND(AVERAGE($J95:O95),3)))</f>
        <v>-9.5E-06</v>
      </c>
      <c r="P155" s="61">
        <f>IF(P$154&gt;$I$15,"",IF($U$3=0,IF(P95="",0,P95),ROUND(AVERAGE($J95:P95),3)))</f>
        <v>-9.5E-06</v>
      </c>
      <c r="Q155" s="61">
        <f>IF(Q$154&gt;$I$15,"",IF($U$3=0,IF(Q95="",0,Q95),ROUND(AVERAGE($J95:Q95),3)))</f>
        <v>-9.5E-06</v>
      </c>
      <c r="R155" s="61">
        <f>IF(R$154&gt;$I$15,"",IF($U$3=0,IF(R95="",0,R95),ROUND(AVERAGE($J95:R95),3)))</f>
        <v>-9.5E-06</v>
      </c>
      <c r="S155" s="61">
        <f>IF(S$154&gt;$I$15,"",IF($U$3=0,IF(S95="",0,S95),ROUND(AVERAGE($J95:S95),3)))</f>
        <v>-9.5E-06</v>
      </c>
      <c r="T155" s="61">
        <f>IF(T$154&gt;$I$15,"",IF($U$3=0,IF(T95="",0,T95),ROUND(AVERAGE($J95:T95),3)))</f>
        <v>-9.5E-06</v>
      </c>
      <c r="U155" s="61">
        <f>IF(U$154&gt;$I$15,"",IF($U$3=0,IF(U95="",0,U95),ROUND(AVERAGE($J95:U95),3)))</f>
        <v>0.3999905</v>
      </c>
      <c r="AB155" s="2">
        <v>1</v>
      </c>
      <c r="AD155" s="2">
        <f>IF(AD$154&gt;$I$15,"",RANK(J155,J$155:J$178,0))</f>
        <v>20</v>
      </c>
      <c r="AE155" s="2">
        <f aca="true" t="shared" si="87" ref="AE155:AO170">IF(AE$154&gt;$I$15,"",RANK(K155,K$155:K$178,0))</f>
        <v>17</v>
      </c>
      <c r="AF155" s="2">
        <f t="shared" si="87"/>
        <v>18</v>
      </c>
      <c r="AG155" s="2">
        <f t="shared" si="87"/>
        <v>20</v>
      </c>
      <c r="AH155" s="2">
        <f t="shared" si="87"/>
        <v>11</v>
      </c>
      <c r="AI155" s="2">
        <f t="shared" si="87"/>
        <v>19</v>
      </c>
      <c r="AJ155" s="2">
        <f t="shared" si="87"/>
        <v>18</v>
      </c>
      <c r="AK155" s="2">
        <f t="shared" si="87"/>
        <v>16</v>
      </c>
      <c r="AL155" s="2">
        <f t="shared" si="87"/>
        <v>17</v>
      </c>
      <c r="AM155" s="2">
        <f t="shared" si="87"/>
        <v>18</v>
      </c>
      <c r="AN155" s="2">
        <f t="shared" si="87"/>
        <v>14</v>
      </c>
      <c r="AO155" s="2">
        <f t="shared" si="87"/>
        <v>9</v>
      </c>
    </row>
    <row r="156" spans="2:41" ht="11.25">
      <c r="B156" s="2">
        <v>2</v>
      </c>
      <c r="C156" s="1">
        <f ca="1">OFFSET(DATA!$A$61,LOOK!$B156+$R$3*60+$E$3*120,LOOK!$C$3)</f>
        <v>0</v>
      </c>
      <c r="D156" s="1">
        <f ca="1">OFFSET(DATA!$A$89,LOOK!$B156+$R$3*60+$E$3*120,LOOK!$C$3)</f>
        <v>5</v>
      </c>
      <c r="E156" s="1">
        <f aca="true" t="shared" si="88" ref="E156:E178">$C156-ROUND($E$154*$D156,0)</f>
        <v>-5</v>
      </c>
      <c r="F156" s="68">
        <f aca="true" t="shared" si="89" ref="F156:F178">E156/$E$179</f>
        <v>0.053763440860215055</v>
      </c>
      <c r="G156" s="2">
        <f aca="true" t="shared" si="90" ref="G156:G178">RANK(E156,$E$155:$E$178,1)</f>
        <v>4</v>
      </c>
      <c r="I156" s="2">
        <v>2</v>
      </c>
      <c r="J156" s="61">
        <f>IF(J96="",0,J96)</f>
        <v>-9.6E-06</v>
      </c>
      <c r="K156" s="61">
        <f>IF(K$154&gt;$I$15,"",IF($U$3=0,IF(K96="",0,K96),ROUND(AVERAGE($J96:K96),3)))</f>
        <v>-9.6E-06</v>
      </c>
      <c r="L156" s="61">
        <f>IF(L$154&gt;$I$15,"",IF($U$3=0,IF(L96="",0,L96),ROUND(AVERAGE($J96:L96),3)))</f>
        <v>-9.6E-06</v>
      </c>
      <c r="M156" s="61">
        <f>IF(M$154&gt;$I$15,"",IF($U$3=0,IF(M96="",0,M96),ROUND(AVERAGE($J96:M96),3)))</f>
        <v>0.1429904</v>
      </c>
      <c r="N156" s="61">
        <f>IF(N$154&gt;$I$15,"",IF($U$3=0,IF(N96="",0,N96),ROUND(AVERAGE($J96:N96),3)))</f>
        <v>-9.6E-06</v>
      </c>
      <c r="O156" s="61">
        <f>IF(O$154&gt;$I$15,"",IF($U$3=0,IF(O96="",0,O96),ROUND(AVERAGE($J96:O96),3)))</f>
        <v>-9.6E-06</v>
      </c>
      <c r="P156" s="61">
        <f>IF(P$154&gt;$I$15,"",IF($U$3=0,IF(P96="",0,P96),ROUND(AVERAGE($J96:P96),3)))</f>
        <v>-9.6E-06</v>
      </c>
      <c r="Q156" s="61">
        <f>IF(Q$154&gt;$I$15,"",IF($U$3=0,IF(Q96="",0,Q96),ROUND(AVERAGE($J96:Q96),3)))</f>
        <v>-9.6E-06</v>
      </c>
      <c r="R156" s="61">
        <f>IF(R$154&gt;$I$15,"",IF($U$3=0,IF(R96="",0,R96),ROUND(AVERAGE($J96:R96),3)))</f>
        <v>-9.6E-06</v>
      </c>
      <c r="S156" s="61">
        <f>IF(S$154&gt;$I$15,"",IF($U$3=0,IF(S96="",0,S96),ROUND(AVERAGE($J96:S96),3)))</f>
        <v>-9.6E-06</v>
      </c>
      <c r="T156" s="61">
        <f>IF(T$154&gt;$I$15,"",IF($U$3=0,IF(T96="",0,T96),ROUND(AVERAGE($J96:T96),3)))</f>
        <v>-9.6E-06</v>
      </c>
      <c r="U156" s="61">
        <f>IF(U$154&gt;$I$15,"",IF($U$3=0,IF(U96="",0,U96),ROUND(AVERAGE($J96:U96),3)))</f>
        <v>-9.6E-06</v>
      </c>
      <c r="AB156" s="2">
        <v>2</v>
      </c>
      <c r="AD156" s="2">
        <f aca="true" t="shared" si="91" ref="AD156:AD178">IF(AD$154&gt;$I$15,"",RANK(J156,J$155:J$178,0))</f>
        <v>21</v>
      </c>
      <c r="AE156" s="2">
        <f t="shared" si="87"/>
        <v>18</v>
      </c>
      <c r="AF156" s="2">
        <f t="shared" si="87"/>
        <v>19</v>
      </c>
      <c r="AG156" s="2">
        <f t="shared" si="87"/>
        <v>17</v>
      </c>
      <c r="AH156" s="2">
        <f t="shared" si="87"/>
        <v>19</v>
      </c>
      <c r="AI156" s="2">
        <f t="shared" si="87"/>
        <v>20</v>
      </c>
      <c r="AJ156" s="2">
        <f t="shared" si="87"/>
        <v>19</v>
      </c>
      <c r="AK156" s="2">
        <f t="shared" si="87"/>
        <v>17</v>
      </c>
      <c r="AL156" s="2">
        <f t="shared" si="87"/>
        <v>18</v>
      </c>
      <c r="AM156" s="2">
        <f t="shared" si="87"/>
        <v>19</v>
      </c>
      <c r="AN156" s="2">
        <f t="shared" si="87"/>
        <v>15</v>
      </c>
      <c r="AO156" s="2">
        <f t="shared" si="87"/>
        <v>17</v>
      </c>
    </row>
    <row r="157" spans="2:41" ht="11.25">
      <c r="B157" s="2">
        <v>3</v>
      </c>
      <c r="C157" s="1">
        <f ca="1">OFFSET(DATA!$A$61,LOOK!$B157+$R$3*60+$E$3*120,LOOK!$C$3)</f>
        <v>0</v>
      </c>
      <c r="D157" s="1">
        <f ca="1">OFFSET(DATA!$A$89,LOOK!$B157+$R$3*60+$E$3*120,LOOK!$C$3)</f>
        <v>1</v>
      </c>
      <c r="E157" s="1">
        <f t="shared" si="88"/>
        <v>-1</v>
      </c>
      <c r="F157" s="68">
        <f t="shared" si="89"/>
        <v>0.010752688172043012</v>
      </c>
      <c r="G157" s="2">
        <f t="shared" si="90"/>
        <v>19</v>
      </c>
      <c r="I157" s="2">
        <v>3</v>
      </c>
      <c r="J157" s="61">
        <f>IF(J97="",0,J97)</f>
        <v>0.4999903</v>
      </c>
      <c r="K157" s="61">
        <f>IF(K$154&gt;$I$15,"",IF($U$3=0,IF(K97="",0,K97),ROUND(AVERAGE($J97:K97),3)))</f>
        <v>-9.7E-06</v>
      </c>
      <c r="L157" s="61">
        <f>IF(L$154&gt;$I$15,"",IF($U$3=0,IF(L97="",0,L97),ROUND(AVERAGE($J97:L97),3)))</f>
        <v>-9.7E-06</v>
      </c>
      <c r="M157" s="61">
        <f>IF(M$154&gt;$I$15,"",IF($U$3=0,IF(M97="",0,M97),ROUND(AVERAGE($J97:M97),3)))</f>
        <v>-9.7E-06</v>
      </c>
      <c r="N157" s="61">
        <f>IF(N$154&gt;$I$15,"",IF($U$3=0,IF(N97="",0,N97),ROUND(AVERAGE($J97:N97),3)))</f>
        <v>-9.7E-06</v>
      </c>
      <c r="O157" s="61">
        <f>IF(O$154&gt;$I$15,"",IF($U$3=0,IF(O97="",0,O97),ROUND(AVERAGE($J97:O97),3)))</f>
        <v>-9.7E-06</v>
      </c>
      <c r="P157" s="61">
        <f>IF(P$154&gt;$I$15,"",IF($U$3=0,IF(P97="",0,P97),ROUND(AVERAGE($J97:P97),3)))</f>
        <v>-9.7E-06</v>
      </c>
      <c r="Q157" s="61">
        <f>IF(Q$154&gt;$I$15,"",IF($U$3=0,IF(Q97="",0,Q97),ROUND(AVERAGE($J97:Q97),3)))</f>
        <v>0.9999903</v>
      </c>
      <c r="R157" s="61">
        <f>IF(R$154&gt;$I$15,"",IF($U$3=0,IF(R97="",0,R97),ROUND(AVERAGE($J97:R97),3)))</f>
        <v>-9.7E-06</v>
      </c>
      <c r="S157" s="61">
        <f>IF(S$154&gt;$I$15,"",IF($U$3=0,IF(S97="",0,S97),ROUND(AVERAGE($J97:S97),3)))</f>
        <v>-9.7E-06</v>
      </c>
      <c r="T157" s="61">
        <f>IF(T$154&gt;$I$15,"",IF($U$3=0,IF(T97="",0,T97),ROUND(AVERAGE($J97:T97),3)))</f>
        <v>-9.7E-06</v>
      </c>
      <c r="U157" s="61">
        <f>IF(U$154&gt;$I$15,"",IF($U$3=0,IF(U97="",0,U97),ROUND(AVERAGE($J97:U97),3)))</f>
        <v>-9.7E-06</v>
      </c>
      <c r="AB157" s="2">
        <v>3</v>
      </c>
      <c r="AD157" s="2">
        <f t="shared" si="91"/>
        <v>5</v>
      </c>
      <c r="AE157" s="2">
        <f t="shared" si="87"/>
        <v>19</v>
      </c>
      <c r="AF157" s="2">
        <f t="shared" si="87"/>
        <v>20</v>
      </c>
      <c r="AG157" s="2">
        <f t="shared" si="87"/>
        <v>22</v>
      </c>
      <c r="AH157" s="2">
        <f t="shared" si="87"/>
        <v>20</v>
      </c>
      <c r="AI157" s="2">
        <f t="shared" si="87"/>
        <v>21</v>
      </c>
      <c r="AJ157" s="2">
        <f t="shared" si="87"/>
        <v>20</v>
      </c>
      <c r="AK157" s="2">
        <f t="shared" si="87"/>
        <v>1</v>
      </c>
      <c r="AL157" s="2">
        <f t="shared" si="87"/>
        <v>19</v>
      </c>
      <c r="AM157" s="2">
        <f t="shared" si="87"/>
        <v>20</v>
      </c>
      <c r="AN157" s="2">
        <f t="shared" si="87"/>
        <v>16</v>
      </c>
      <c r="AO157" s="2">
        <f t="shared" si="87"/>
        <v>18</v>
      </c>
    </row>
    <row r="158" spans="2:41" ht="11.25">
      <c r="B158" s="2">
        <v>4</v>
      </c>
      <c r="C158" s="1">
        <f ca="1">OFFSET(DATA!$A$61,LOOK!$B158+$R$3*60+$E$3*120,LOOK!$C$3)</f>
        <v>1</v>
      </c>
      <c r="D158" s="1">
        <f ca="1">OFFSET(DATA!$A$89,LOOK!$B158+$R$3*60+$E$3*120,LOOK!$C$3)</f>
        <v>3</v>
      </c>
      <c r="E158" s="1">
        <f t="shared" si="88"/>
        <v>-2</v>
      </c>
      <c r="F158" s="68">
        <f t="shared" si="89"/>
        <v>0.021505376344086023</v>
      </c>
      <c r="G158" s="2">
        <f t="shared" si="90"/>
        <v>12</v>
      </c>
      <c r="I158" s="2">
        <v>4</v>
      </c>
      <c r="J158" s="61">
        <f aca="true" t="shared" si="92" ref="J158:J178">IF(J98="",0,J98)</f>
        <v>0.4999902</v>
      </c>
      <c r="K158" s="61">
        <f>IF(K$154&gt;$I$15,"",IF($U$3=0,IF(K98="",0,K98),ROUND(AVERAGE($J98:K98),3)))</f>
        <v>0.3329902</v>
      </c>
      <c r="L158" s="61">
        <f>IF(L$154&gt;$I$15,"",IF($U$3=0,IF(L98="",0,L98),ROUND(AVERAGE($J98:L98),3)))</f>
        <v>0.28599019999999997</v>
      </c>
      <c r="M158" s="61">
        <f>IF(M$154&gt;$I$15,"",IF($U$3=0,IF(M98="",0,M98),ROUND(AVERAGE($J98:M98),3)))</f>
        <v>0.3329902</v>
      </c>
      <c r="N158" s="61">
        <f>IF(N$154&gt;$I$15,"",IF($U$3=0,IF(N98="",0,N98),ROUND(AVERAGE($J98:N98),3)))</f>
        <v>-9.8E-06</v>
      </c>
      <c r="O158" s="61">
        <f>IF(O$154&gt;$I$15,"",IF($U$3=0,IF(O98="",0,O98),ROUND(AVERAGE($J98:O98),3)))</f>
        <v>-9.8E-06</v>
      </c>
      <c r="P158" s="61">
        <f>IF(P$154&gt;$I$15,"",IF($U$3=0,IF(P98="",0,P98),ROUND(AVERAGE($J98:P98),3)))</f>
        <v>0.2499902</v>
      </c>
      <c r="Q158" s="61">
        <f>IF(Q$154&gt;$I$15,"",IF($U$3=0,IF(Q98="",0,Q98),ROUND(AVERAGE($J98:Q98),3)))</f>
        <v>0.4999902</v>
      </c>
      <c r="R158" s="61">
        <f>IF(R$154&gt;$I$15,"",IF($U$3=0,IF(R98="",0,R98),ROUND(AVERAGE($J98:R98),3)))</f>
        <v>0.1999902</v>
      </c>
      <c r="S158" s="61">
        <f>IF(S$154&gt;$I$15,"",IF($U$3=0,IF(S98="",0,S98),ROUND(AVERAGE($J98:S98),3)))</f>
        <v>0.3329902</v>
      </c>
      <c r="T158" s="61">
        <f>IF(T$154&gt;$I$15,"",IF($U$3=0,IF(T98="",0,T98),ROUND(AVERAGE($J98:T98),3)))</f>
        <v>0.4999902</v>
      </c>
      <c r="U158" s="61">
        <f>IF(U$154&gt;$I$15,"",IF($U$3=0,IF(U98="",0,U98),ROUND(AVERAGE($J98:U98),3)))</f>
        <v>0.3329902</v>
      </c>
      <c r="AB158" s="2">
        <v>4</v>
      </c>
      <c r="AD158" s="2">
        <f t="shared" si="91"/>
        <v>6</v>
      </c>
      <c r="AE158" s="2">
        <f t="shared" si="87"/>
        <v>7</v>
      </c>
      <c r="AF158" s="2">
        <f t="shared" si="87"/>
        <v>11</v>
      </c>
      <c r="AG158" s="2">
        <f t="shared" si="87"/>
        <v>13</v>
      </c>
      <c r="AH158" s="2">
        <f t="shared" si="87"/>
        <v>21</v>
      </c>
      <c r="AI158" s="2">
        <f t="shared" si="87"/>
        <v>22</v>
      </c>
      <c r="AJ158" s="2">
        <f t="shared" si="87"/>
        <v>13</v>
      </c>
      <c r="AK158" s="2">
        <f t="shared" si="87"/>
        <v>4</v>
      </c>
      <c r="AL158" s="2">
        <f t="shared" si="87"/>
        <v>14</v>
      </c>
      <c r="AM158" s="2">
        <f t="shared" si="87"/>
        <v>7</v>
      </c>
      <c r="AN158" s="2">
        <f t="shared" si="87"/>
        <v>4</v>
      </c>
      <c r="AO158" s="2">
        <f t="shared" si="87"/>
        <v>11</v>
      </c>
    </row>
    <row r="159" spans="2:41" ht="11.25">
      <c r="B159" s="2">
        <v>5</v>
      </c>
      <c r="C159" s="1">
        <f ca="1">OFFSET(DATA!$A$61,LOOK!$B159+$R$3*60+$E$3*120,LOOK!$C$3)</f>
        <v>1</v>
      </c>
      <c r="D159" s="1">
        <f ca="1">OFFSET(DATA!$A$89,LOOK!$B159+$R$3*60+$E$3*120,LOOK!$C$3)</f>
        <v>7</v>
      </c>
      <c r="E159" s="1">
        <f t="shared" si="88"/>
        <v>-5</v>
      </c>
      <c r="F159" s="68">
        <f t="shared" si="89"/>
        <v>0.053763440860215055</v>
      </c>
      <c r="G159" s="2">
        <f t="shared" si="90"/>
        <v>4</v>
      </c>
      <c r="I159" s="2">
        <v>5</v>
      </c>
      <c r="J159" s="61">
        <f t="shared" si="92"/>
        <v>0.4619901</v>
      </c>
      <c r="K159" s="61">
        <f>IF(K$154&gt;$I$15,"",IF($U$3=0,IF(K99="",0,K99),ROUND(AVERAGE($J99:K99),3)))</f>
        <v>0.2999901</v>
      </c>
      <c r="L159" s="61">
        <f>IF(L$154&gt;$I$15,"",IF($U$3=0,IF(L99="",0,L99),ROUND(AVERAGE($J99:L99),3)))</f>
        <v>0.14299009999999998</v>
      </c>
      <c r="M159" s="61">
        <f>IF(M$154&gt;$I$15,"",IF($U$3=0,IF(M99="",0,M99),ROUND(AVERAGE($J99:M99),3)))</f>
        <v>0.4999901</v>
      </c>
      <c r="N159" s="61">
        <f>IF(N$154&gt;$I$15,"",IF($U$3=0,IF(N99="",0,N99),ROUND(AVERAGE($J99:N99),3)))</f>
        <v>0.6669901</v>
      </c>
      <c r="O159" s="61">
        <f>IF(O$154&gt;$I$15,"",IF($U$3=0,IF(O99="",0,O99),ROUND(AVERAGE($J99:O99),3)))</f>
        <v>0.6669901</v>
      </c>
      <c r="P159" s="61">
        <f>IF(P$154&gt;$I$15,"",IF($U$3=0,IF(P99="",0,P99),ROUND(AVERAGE($J99:P99),3)))</f>
        <v>0.4999901</v>
      </c>
      <c r="Q159" s="61">
        <f>IF(Q$154&gt;$I$15,"",IF($U$3=0,IF(Q99="",0,Q99),ROUND(AVERAGE($J99:Q99),3)))</f>
        <v>0.4999901</v>
      </c>
      <c r="R159" s="61">
        <f>IF(R$154&gt;$I$15,"",IF($U$3=0,IF(R99="",0,R99),ROUND(AVERAGE($J99:R99),3)))</f>
        <v>0.4999901</v>
      </c>
      <c r="S159" s="61">
        <f>IF(S$154&gt;$I$15,"",IF($U$3=0,IF(S99="",0,S99),ROUND(AVERAGE($J99:S99),3)))</f>
        <v>0.1999901</v>
      </c>
      <c r="T159" s="61">
        <f>IF(T$154&gt;$I$15,"",IF($U$3=0,IF(T99="",0,T99),ROUND(AVERAGE($J99:T99),3)))</f>
        <v>0.3329901</v>
      </c>
      <c r="U159" s="61">
        <f>IF(U$154&gt;$I$15,"",IF($U$3=0,IF(U99="",0,U99),ROUND(AVERAGE($J99:U99),3)))</f>
        <v>0.14299009999999998</v>
      </c>
      <c r="AB159" s="2">
        <v>5</v>
      </c>
      <c r="AD159" s="2">
        <f t="shared" si="91"/>
        <v>8</v>
      </c>
      <c r="AE159" s="2">
        <f t="shared" si="87"/>
        <v>10</v>
      </c>
      <c r="AF159" s="2">
        <f t="shared" si="87"/>
        <v>15</v>
      </c>
      <c r="AG159" s="2">
        <f t="shared" si="87"/>
        <v>6</v>
      </c>
      <c r="AH159" s="2">
        <f t="shared" si="87"/>
        <v>4</v>
      </c>
      <c r="AI159" s="2">
        <f t="shared" si="87"/>
        <v>7</v>
      </c>
      <c r="AJ159" s="2">
        <f t="shared" si="87"/>
        <v>6</v>
      </c>
      <c r="AK159" s="2">
        <f t="shared" si="87"/>
        <v>5</v>
      </c>
      <c r="AL159" s="2">
        <f t="shared" si="87"/>
        <v>6</v>
      </c>
      <c r="AM159" s="2">
        <f t="shared" si="87"/>
        <v>13</v>
      </c>
      <c r="AN159" s="2">
        <f t="shared" si="87"/>
        <v>8</v>
      </c>
      <c r="AO159" s="2">
        <f t="shared" si="87"/>
        <v>15</v>
      </c>
    </row>
    <row r="160" spans="2:41" ht="11.25">
      <c r="B160" s="2">
        <v>6</v>
      </c>
      <c r="C160" s="1">
        <f ca="1">OFFSET(DATA!$A$61,LOOK!$B160+$R$3*60+$E$3*120,LOOK!$C$3)</f>
        <v>0</v>
      </c>
      <c r="D160" s="1">
        <f ca="1">OFFSET(DATA!$A$89,LOOK!$B160+$R$3*60+$E$3*120,LOOK!$C$3)</f>
        <v>1</v>
      </c>
      <c r="E160" s="1">
        <f t="shared" si="88"/>
        <v>-1</v>
      </c>
      <c r="F160" s="68">
        <f t="shared" si="89"/>
        <v>0.010752688172043012</v>
      </c>
      <c r="G160" s="2">
        <f t="shared" si="90"/>
        <v>19</v>
      </c>
      <c r="I160" s="2">
        <v>6</v>
      </c>
      <c r="J160" s="61">
        <f t="shared" si="92"/>
        <v>-1E-05</v>
      </c>
      <c r="K160" s="61">
        <f>IF(K$154&gt;$I$15,"",IF($U$3=0,IF(K100="",0,K100),ROUND(AVERAGE($J100:K100),3)))</f>
        <v>-1E-05</v>
      </c>
      <c r="L160" s="61">
        <f>IF(L$154&gt;$I$15,"",IF($U$3=0,IF(L100="",0,L100),ROUND(AVERAGE($J100:L100),3)))</f>
        <v>-1E-05</v>
      </c>
      <c r="M160" s="61">
        <f>IF(M$154&gt;$I$15,"",IF($U$3=0,IF(M100="",0,M100),ROUND(AVERAGE($J100:M100),3)))</f>
        <v>0.99999</v>
      </c>
      <c r="N160" s="61">
        <f>IF(N$154&gt;$I$15,"",IF($U$3=0,IF(N100="",0,N100),ROUND(AVERAGE($J100:N100),3)))</f>
        <v>0.99999</v>
      </c>
      <c r="O160" s="61">
        <f>IF(O$154&gt;$I$15,"",IF($U$3=0,IF(O100="",0,O100),ROUND(AVERAGE($J100:O100),3)))</f>
        <v>0.99999</v>
      </c>
      <c r="P160" s="61">
        <f>IF(P$154&gt;$I$15,"",IF($U$3=0,IF(P100="",0,P100),ROUND(AVERAGE($J100:P100),3)))</f>
        <v>0</v>
      </c>
      <c r="Q160" s="61">
        <f>IF(Q$154&gt;$I$15,"",IF($U$3=0,IF(Q100="",0,Q100),ROUND(AVERAGE($J100:Q100),3)))</f>
        <v>-1E-05</v>
      </c>
      <c r="R160" s="61">
        <f>IF(R$154&gt;$I$15,"",IF($U$3=0,IF(R100="",0,R100),ROUND(AVERAGE($J100:R100),3)))</f>
        <v>-1E-05</v>
      </c>
      <c r="S160" s="61">
        <f>IF(S$154&gt;$I$15,"",IF($U$3=0,IF(S100="",0,S100),ROUND(AVERAGE($J100:S100),3)))</f>
        <v>0</v>
      </c>
      <c r="T160" s="61">
        <f>IF(T$154&gt;$I$15,"",IF($U$3=0,IF(T100="",0,T100),ROUND(AVERAGE($J100:T100),3)))</f>
        <v>0</v>
      </c>
      <c r="U160" s="61">
        <f>IF(U$154&gt;$I$15,"",IF($U$3=0,IF(U100="",0,U100),ROUND(AVERAGE($J100:U100),3)))</f>
        <v>-1E-05</v>
      </c>
      <c r="AB160" s="2">
        <v>6</v>
      </c>
      <c r="AD160" s="2">
        <f t="shared" si="91"/>
        <v>22</v>
      </c>
      <c r="AE160" s="2">
        <f t="shared" si="87"/>
        <v>20</v>
      </c>
      <c r="AF160" s="2">
        <f t="shared" si="87"/>
        <v>21</v>
      </c>
      <c r="AG160" s="2">
        <f t="shared" si="87"/>
        <v>1</v>
      </c>
      <c r="AH160" s="2">
        <f t="shared" si="87"/>
        <v>1</v>
      </c>
      <c r="AI160" s="2">
        <f t="shared" si="87"/>
        <v>1</v>
      </c>
      <c r="AJ160" s="2">
        <f t="shared" si="87"/>
        <v>16</v>
      </c>
      <c r="AK160" s="2">
        <f t="shared" si="87"/>
        <v>18</v>
      </c>
      <c r="AL160" s="2">
        <f t="shared" si="87"/>
        <v>20</v>
      </c>
      <c r="AM160" s="2">
        <f t="shared" si="87"/>
        <v>16</v>
      </c>
      <c r="AN160" s="2">
        <f t="shared" si="87"/>
        <v>12</v>
      </c>
      <c r="AO160" s="2">
        <f t="shared" si="87"/>
        <v>19</v>
      </c>
    </row>
    <row r="161" spans="2:41" ht="11.25">
      <c r="B161" s="2">
        <v>7</v>
      </c>
      <c r="C161" s="1">
        <f ca="1">OFFSET(DATA!$A$61,LOOK!$B161+$R$3*60+$E$3*120,LOOK!$C$3)</f>
        <v>0</v>
      </c>
      <c r="D161" s="1">
        <f ca="1">OFFSET(DATA!$A$89,LOOK!$B161+$R$3*60+$E$3*120,LOOK!$C$3)</f>
        <v>2</v>
      </c>
      <c r="E161" s="1">
        <f t="shared" si="88"/>
        <v>-2</v>
      </c>
      <c r="F161" s="68">
        <f t="shared" si="89"/>
        <v>0.021505376344086023</v>
      </c>
      <c r="G161" s="2">
        <f t="shared" si="90"/>
        <v>12</v>
      </c>
      <c r="I161" s="2">
        <v>7</v>
      </c>
      <c r="J161" s="61">
        <f t="shared" si="92"/>
        <v>-1.01E-05</v>
      </c>
      <c r="K161" s="61">
        <f>IF(K$154&gt;$I$15,"",IF($U$3=0,IF(K101="",0,K101),ROUND(AVERAGE($J101:K101),3)))</f>
        <v>-1.01E-05</v>
      </c>
      <c r="L161" s="61">
        <f>IF(L$154&gt;$I$15,"",IF($U$3=0,IF(L101="",0,L101),ROUND(AVERAGE($J101:L101),3)))</f>
        <v>-1.01E-05</v>
      </c>
      <c r="M161" s="61">
        <f>IF(M$154&gt;$I$15,"",IF($U$3=0,IF(M101="",0,M101),ROUND(AVERAGE($J101:M101),3)))</f>
        <v>0.4999899</v>
      </c>
      <c r="N161" s="61">
        <f>IF(N$154&gt;$I$15,"",IF($U$3=0,IF(N101="",0,N101),ROUND(AVERAGE($J101:N101),3)))</f>
        <v>-1.01E-05</v>
      </c>
      <c r="O161" s="61">
        <f>IF(O$154&gt;$I$15,"",IF($U$3=0,IF(O101="",0,O101),ROUND(AVERAGE($J101:O101),3)))</f>
        <v>-1.01E-05</v>
      </c>
      <c r="P161" s="61">
        <f>IF(P$154&gt;$I$15,"",IF($U$3=0,IF(P101="",0,P101),ROUND(AVERAGE($J101:P101),3)))</f>
        <v>-1.01E-05</v>
      </c>
      <c r="Q161" s="61">
        <f>IF(Q$154&gt;$I$15,"",IF($U$3=0,IF(Q101="",0,Q101),ROUND(AVERAGE($J101:Q101),3)))</f>
        <v>-1.01E-05</v>
      </c>
      <c r="R161" s="61">
        <f>IF(R$154&gt;$I$15,"",IF($U$3=0,IF(R101="",0,R101),ROUND(AVERAGE($J101:R101),3)))</f>
        <v>-1.01E-05</v>
      </c>
      <c r="S161" s="61">
        <f>IF(S$154&gt;$I$15,"",IF($U$3=0,IF(S101="",0,S101),ROUND(AVERAGE($J101:S101),3)))</f>
        <v>-1.01E-05</v>
      </c>
      <c r="T161" s="61">
        <f>IF(T$154&gt;$I$15,"",IF($U$3=0,IF(T101="",0,T101),ROUND(AVERAGE($J101:T101),3)))</f>
        <v>-1.01E-05</v>
      </c>
      <c r="U161" s="61">
        <f>IF(U$154&gt;$I$15,"",IF($U$3=0,IF(U101="",0,U101),ROUND(AVERAGE($J101:U101),3)))</f>
        <v>-1.01E-05</v>
      </c>
      <c r="AB161" s="2">
        <v>7</v>
      </c>
      <c r="AD161" s="2">
        <f t="shared" si="91"/>
        <v>23</v>
      </c>
      <c r="AE161" s="2">
        <f t="shared" si="87"/>
        <v>21</v>
      </c>
      <c r="AF161" s="2">
        <f t="shared" si="87"/>
        <v>22</v>
      </c>
      <c r="AG161" s="2">
        <f t="shared" si="87"/>
        <v>7</v>
      </c>
      <c r="AH161" s="2">
        <f t="shared" si="87"/>
        <v>22</v>
      </c>
      <c r="AI161" s="2">
        <f t="shared" si="87"/>
        <v>23</v>
      </c>
      <c r="AJ161" s="2">
        <f t="shared" si="87"/>
        <v>21</v>
      </c>
      <c r="AK161" s="2">
        <f t="shared" si="87"/>
        <v>19</v>
      </c>
      <c r="AL161" s="2">
        <f t="shared" si="87"/>
        <v>21</v>
      </c>
      <c r="AM161" s="2">
        <f t="shared" si="87"/>
        <v>21</v>
      </c>
      <c r="AN161" s="2">
        <f t="shared" si="87"/>
        <v>17</v>
      </c>
      <c r="AO161" s="2">
        <f t="shared" si="87"/>
        <v>20</v>
      </c>
    </row>
    <row r="162" spans="2:41" ht="11.25">
      <c r="B162" s="2">
        <v>8</v>
      </c>
      <c r="C162" s="1">
        <f ca="1">OFFSET(DATA!$A$61,LOOK!$B162+$R$3*60+$E$3*120,LOOK!$C$3)</f>
        <v>2</v>
      </c>
      <c r="D162" s="1">
        <f ca="1">OFFSET(DATA!$A$89,LOOK!$B162+$R$3*60+$E$3*120,LOOK!$C$3)</f>
        <v>12</v>
      </c>
      <c r="E162" s="1">
        <f t="shared" si="88"/>
        <v>-9</v>
      </c>
      <c r="F162" s="68">
        <f t="shared" si="89"/>
        <v>0.0967741935483871</v>
      </c>
      <c r="G162" s="2">
        <f t="shared" si="90"/>
        <v>2</v>
      </c>
      <c r="I162" s="2">
        <v>8</v>
      </c>
      <c r="J162" s="61">
        <f t="shared" si="92"/>
        <v>0.29398979999999997</v>
      </c>
      <c r="K162" s="61">
        <f>IF(K$154&gt;$I$15,"",IF($U$3=0,IF(K102="",0,K102),ROUND(AVERAGE($J102:K102),3)))</f>
        <v>0.1759898</v>
      </c>
      <c r="L162" s="61">
        <f>IF(L$154&gt;$I$15,"",IF($U$3=0,IF(L102="",0,L102),ROUND(AVERAGE($J102:L102),3)))</f>
        <v>0.13798980000000002</v>
      </c>
      <c r="M162" s="61">
        <f>IF(M$154&gt;$I$15,"",IF($U$3=0,IF(M102="",0,M102),ROUND(AVERAGE($J102:M102),3)))</f>
        <v>0.0499898</v>
      </c>
      <c r="N162" s="61">
        <f>IF(N$154&gt;$I$15,"",IF($U$3=0,IF(N102="",0,N102),ROUND(AVERAGE($J102:N102),3)))</f>
        <v>0.1759898</v>
      </c>
      <c r="O162" s="61">
        <f>IF(O$154&gt;$I$15,"",IF($U$3=0,IF(O102="",0,O102),ROUND(AVERAGE($J102:O102),3)))</f>
        <v>0.1049898</v>
      </c>
      <c r="P162" s="61">
        <f>IF(P$154&gt;$I$15,"",IF($U$3=0,IF(P102="",0,P102),ROUND(AVERAGE($J102:P102),3)))</f>
        <v>0.1879898</v>
      </c>
      <c r="Q162" s="61">
        <f>IF(Q$154&gt;$I$15,"",IF($U$3=0,IF(Q102="",0,Q102),ROUND(AVERAGE($J102:Q102),3)))</f>
        <v>-1.02E-05</v>
      </c>
      <c r="R162" s="61">
        <f>IF(R$154&gt;$I$15,"",IF($U$3=0,IF(R102="",0,R102),ROUND(AVERAGE($J102:R102),3)))</f>
        <v>0.18998980000000001</v>
      </c>
      <c r="S162" s="61">
        <f>IF(S$154&gt;$I$15,"",IF($U$3=0,IF(S102="",0,S102),ROUND(AVERAGE($J102:S102),3)))</f>
        <v>0.13298980000000002</v>
      </c>
      <c r="T162" s="61">
        <f>IF(T$154&gt;$I$15,"",IF($U$3=0,IF(T102="",0,T102),ROUND(AVERAGE($J102:T102),3)))</f>
        <v>0.2139898</v>
      </c>
      <c r="U162" s="61">
        <f>IF(U$154&gt;$I$15,"",IF($U$3=0,IF(U102="",0,U102),ROUND(AVERAGE($J102:U102),3)))</f>
        <v>0.16698980000000002</v>
      </c>
      <c r="AB162" s="2">
        <v>8</v>
      </c>
      <c r="AD162" s="2">
        <f t="shared" si="91"/>
        <v>13</v>
      </c>
      <c r="AE162" s="2">
        <f t="shared" si="87"/>
        <v>15</v>
      </c>
      <c r="AF162" s="2">
        <f t="shared" si="87"/>
        <v>16</v>
      </c>
      <c r="AG162" s="2">
        <f t="shared" si="87"/>
        <v>21</v>
      </c>
      <c r="AH162" s="2">
        <f t="shared" si="87"/>
        <v>17</v>
      </c>
      <c r="AI162" s="2">
        <f t="shared" si="87"/>
        <v>18</v>
      </c>
      <c r="AJ162" s="2">
        <f t="shared" si="87"/>
        <v>14</v>
      </c>
      <c r="AK162" s="2">
        <f t="shared" si="87"/>
        <v>20</v>
      </c>
      <c r="AL162" s="2">
        <f t="shared" si="87"/>
        <v>15</v>
      </c>
      <c r="AM162" s="2">
        <f t="shared" si="87"/>
        <v>15</v>
      </c>
      <c r="AN162" s="2">
        <f t="shared" si="87"/>
        <v>11</v>
      </c>
      <c r="AO162" s="2">
        <f t="shared" si="87"/>
        <v>14</v>
      </c>
    </row>
    <row r="163" spans="2:41" ht="11.25">
      <c r="B163" s="2">
        <v>9</v>
      </c>
      <c r="C163" s="1">
        <f ca="1">OFFSET(DATA!$A$61,LOOK!$B163+$R$3*60+$E$3*120,LOOK!$C$3)</f>
        <v>0</v>
      </c>
      <c r="D163" s="1">
        <f ca="1">OFFSET(DATA!$A$89,LOOK!$B163+$R$3*60+$E$3*120,LOOK!$C$3)</f>
        <v>2</v>
      </c>
      <c r="E163" s="1">
        <f t="shared" si="88"/>
        <v>-2</v>
      </c>
      <c r="F163" s="68">
        <f t="shared" si="89"/>
        <v>0.021505376344086023</v>
      </c>
      <c r="G163" s="2">
        <f t="shared" si="90"/>
        <v>12</v>
      </c>
      <c r="I163" s="2">
        <v>9</v>
      </c>
      <c r="J163" s="61">
        <f t="shared" si="92"/>
        <v>0.2499897</v>
      </c>
      <c r="K163" s="61">
        <f>IF(K$154&gt;$I$15,"",IF($U$3=0,IF(K103="",0,K103),ROUND(AVERAGE($J103:K103),3)))</f>
        <v>-1.03E-05</v>
      </c>
      <c r="L163" s="61">
        <f>IF(L$154&gt;$I$15,"",IF($U$3=0,IF(L103="",0,L103),ROUND(AVERAGE($J103:L103),3)))</f>
        <v>0.2499897</v>
      </c>
      <c r="M163" s="61">
        <f>IF(M$154&gt;$I$15,"",IF($U$3=0,IF(M103="",0,M103),ROUND(AVERAGE($J103:M103),3)))</f>
        <v>0.3329897</v>
      </c>
      <c r="N163" s="61">
        <f>IF(N$154&gt;$I$15,"",IF($U$3=0,IF(N103="",0,N103),ROUND(AVERAGE($J103:N103),3)))</f>
        <v>0.4999897</v>
      </c>
      <c r="O163" s="61">
        <f>IF(O$154&gt;$I$15,"",IF($U$3=0,IF(O103="",0,O103),ROUND(AVERAGE($J103:O103),3)))</f>
        <v>0.19998970000000002</v>
      </c>
      <c r="P163" s="61">
        <f>IF(P$154&gt;$I$15,"",IF($U$3=0,IF(P103="",0,P103),ROUND(AVERAGE($J103:P103),3)))</f>
        <v>0.16698970000000002</v>
      </c>
      <c r="Q163" s="61">
        <f>IF(Q$154&gt;$I$15,"",IF($U$3=0,IF(Q103="",0,Q103),ROUND(AVERAGE($J103:Q103),3)))</f>
        <v>0.19998970000000002</v>
      </c>
      <c r="R163" s="61">
        <f>IF(R$154&gt;$I$15,"",IF($U$3=0,IF(R103="",0,R103),ROUND(AVERAGE($J103:R103),3)))</f>
        <v>-1.03E-05</v>
      </c>
      <c r="S163" s="61">
        <f>IF(S$154&gt;$I$15,"",IF($U$3=0,IF(S103="",0,S103),ROUND(AVERAGE($J103:S103),3)))</f>
        <v>0.3329897</v>
      </c>
      <c r="T163" s="61">
        <f>IF(T$154&gt;$I$15,"",IF($U$3=0,IF(T103="",0,T103),ROUND(AVERAGE($J103:T103),3)))</f>
        <v>-1.03E-05</v>
      </c>
      <c r="U163" s="61">
        <f>IF(U$154&gt;$I$15,"",IF($U$3=0,IF(U103="",0,U103),ROUND(AVERAGE($J103:U103),3)))</f>
        <v>-1.03E-05</v>
      </c>
      <c r="AB163" s="2">
        <v>9</v>
      </c>
      <c r="AD163" s="2">
        <f t="shared" si="91"/>
        <v>15</v>
      </c>
      <c r="AE163" s="2">
        <f t="shared" si="87"/>
        <v>22</v>
      </c>
      <c r="AF163" s="2">
        <f t="shared" si="87"/>
        <v>12</v>
      </c>
      <c r="AG163" s="2">
        <f t="shared" si="87"/>
        <v>14</v>
      </c>
      <c r="AH163" s="2">
        <f t="shared" si="87"/>
        <v>7</v>
      </c>
      <c r="AI163" s="2">
        <f t="shared" si="87"/>
        <v>15</v>
      </c>
      <c r="AJ163" s="2">
        <f t="shared" si="87"/>
        <v>15</v>
      </c>
      <c r="AK163" s="2">
        <f t="shared" si="87"/>
        <v>14</v>
      </c>
      <c r="AL163" s="2">
        <f t="shared" si="87"/>
        <v>22</v>
      </c>
      <c r="AM163" s="2">
        <f t="shared" si="87"/>
        <v>8</v>
      </c>
      <c r="AN163" s="2">
        <f t="shared" si="87"/>
        <v>18</v>
      </c>
      <c r="AO163" s="2">
        <f t="shared" si="87"/>
        <v>21</v>
      </c>
    </row>
    <row r="164" spans="2:41" ht="11.25">
      <c r="B164" s="2">
        <v>10</v>
      </c>
      <c r="C164" s="1">
        <f ca="1">OFFSET(DATA!$A$61,LOOK!$B164+$R$3*60+$E$3*120,LOOK!$C$3)</f>
        <v>2</v>
      </c>
      <c r="D164" s="1">
        <f ca="1">OFFSET(DATA!$A$89,LOOK!$B164+$R$3*60+$E$3*120,LOOK!$C$3)</f>
        <v>3</v>
      </c>
      <c r="E164" s="1">
        <f t="shared" si="88"/>
        <v>-1</v>
      </c>
      <c r="F164" s="68">
        <f t="shared" si="89"/>
        <v>0.010752688172043012</v>
      </c>
      <c r="G164" s="2">
        <f t="shared" si="90"/>
        <v>19</v>
      </c>
      <c r="I164" s="2">
        <v>10</v>
      </c>
      <c r="J164" s="61">
        <f t="shared" si="92"/>
        <v>0.5829896</v>
      </c>
      <c r="K164" s="61">
        <f>IF(K$154&gt;$I$15,"",IF($U$3=0,IF(K104="",0,K104),ROUND(AVERAGE($J104:K104),3)))</f>
        <v>0.41698959999999996</v>
      </c>
      <c r="L164" s="61">
        <f>IF(L$154&gt;$I$15,"",IF($U$3=0,IF(L104="",0,L104),ROUND(AVERAGE($J104:L104),3)))</f>
        <v>0.4439896</v>
      </c>
      <c r="M164" s="61">
        <f>IF(M$154&gt;$I$15,"",IF($U$3=0,IF(M104="",0,M104),ROUND(AVERAGE($J104:M104),3)))</f>
        <v>0.4999896</v>
      </c>
      <c r="N164" s="61">
        <f>IF(N$154&gt;$I$15,"",IF($U$3=0,IF(N104="",0,N104),ROUND(AVERAGE($J104:N104),3)))</f>
        <v>0.6359896</v>
      </c>
      <c r="O164" s="61">
        <f>IF(O$154&gt;$I$15,"",IF($U$3=0,IF(O104="",0,O104),ROUND(AVERAGE($J104:O104),3)))</f>
        <v>0.19998960000000002</v>
      </c>
      <c r="P164" s="61">
        <f>IF(P$154&gt;$I$15,"",IF($U$3=0,IF(P104="",0,P104),ROUND(AVERAGE($J104:P104),3)))</f>
        <v>0.6669896000000001</v>
      </c>
      <c r="Q164" s="61">
        <f>IF(Q$154&gt;$I$15,"",IF($U$3=0,IF(Q104="",0,Q104),ROUND(AVERAGE($J104:Q104),3)))</f>
        <v>0.4999896</v>
      </c>
      <c r="R164" s="61">
        <f>IF(R$154&gt;$I$15,"",IF($U$3=0,IF(R104="",0,R104),ROUND(AVERAGE($J104:R104),3)))</f>
        <v>0.2499896</v>
      </c>
      <c r="S164" s="61">
        <f>IF(S$154&gt;$I$15,"",IF($U$3=0,IF(S104="",0,S104),ROUND(AVERAGE($J104:S104),3)))</f>
        <v>-1.04E-05</v>
      </c>
      <c r="T164" s="61">
        <f>IF(T$154&gt;$I$15,"",IF($U$3=0,IF(T104="",0,T104),ROUND(AVERAGE($J104:T104),3)))</f>
        <v>0.3329896</v>
      </c>
      <c r="U164" s="61">
        <f>IF(U$154&gt;$I$15,"",IF($U$3=0,IF(U104="",0,U104),ROUND(AVERAGE($J104:U104),3)))</f>
        <v>0.6669896000000001</v>
      </c>
      <c r="AB164" s="2">
        <v>10</v>
      </c>
      <c r="AD164" s="2">
        <f t="shared" si="91"/>
        <v>3</v>
      </c>
      <c r="AE164" s="2">
        <f t="shared" si="87"/>
        <v>4</v>
      </c>
      <c r="AF164" s="2">
        <f t="shared" si="87"/>
        <v>7</v>
      </c>
      <c r="AG164" s="2">
        <f t="shared" si="87"/>
        <v>8</v>
      </c>
      <c r="AH164" s="2">
        <f t="shared" si="87"/>
        <v>5</v>
      </c>
      <c r="AI164" s="2">
        <f t="shared" si="87"/>
        <v>16</v>
      </c>
      <c r="AJ164" s="2">
        <f t="shared" si="87"/>
        <v>2</v>
      </c>
      <c r="AK164" s="2">
        <f t="shared" si="87"/>
        <v>6</v>
      </c>
      <c r="AL164" s="2">
        <f t="shared" si="87"/>
        <v>12</v>
      </c>
      <c r="AM164" s="2">
        <f t="shared" si="87"/>
        <v>22</v>
      </c>
      <c r="AN164" s="2">
        <f t="shared" si="87"/>
        <v>9</v>
      </c>
      <c r="AO164" s="2">
        <f t="shared" si="87"/>
        <v>3</v>
      </c>
    </row>
    <row r="165" spans="2:41" ht="11.25">
      <c r="B165" s="2">
        <v>11</v>
      </c>
      <c r="C165" s="1">
        <f ca="1">OFFSET(DATA!$A$61,LOOK!$B165+$R$3*60+$E$3*120,LOOK!$C$3)</f>
        <v>10</v>
      </c>
      <c r="D165" s="1">
        <f ca="1">OFFSET(DATA!$A$89,LOOK!$B165+$R$3*60+$E$3*120,LOOK!$C$3)</f>
        <v>17</v>
      </c>
      <c r="E165" s="1">
        <f t="shared" si="88"/>
        <v>-5</v>
      </c>
      <c r="F165" s="68">
        <f t="shared" si="89"/>
        <v>0.053763440860215055</v>
      </c>
      <c r="G165" s="2">
        <f t="shared" si="90"/>
        <v>4</v>
      </c>
      <c r="I165" s="2">
        <v>11</v>
      </c>
      <c r="J165" s="61">
        <f t="shared" si="92"/>
        <v>0.35998949999999996</v>
      </c>
      <c r="K165" s="61">
        <f>IF(K$154&gt;$I$15,"",IF($U$3=0,IF(K105="",0,K105),ROUND(AVERAGE($J105:K105),3)))</f>
        <v>0.5709894999999999</v>
      </c>
      <c r="L165" s="61">
        <f>IF(L$154&gt;$I$15,"",IF($U$3=0,IF(L105="",0,L105),ROUND(AVERAGE($J105:L105),3)))</f>
        <v>0.3999895</v>
      </c>
      <c r="M165" s="61">
        <f>IF(M$154&gt;$I$15,"",IF($U$3=0,IF(M105="",0,M105),ROUND(AVERAGE($J105:M105),3)))</f>
        <v>0.47798949999999996</v>
      </c>
      <c r="N165" s="61">
        <f>IF(N$154&gt;$I$15,"",IF($U$3=0,IF(N105="",0,N105),ROUND(AVERAGE($J105:N105),3)))</f>
        <v>0.5449895</v>
      </c>
      <c r="O165" s="61">
        <f>IF(O$154&gt;$I$15,"",IF($U$3=0,IF(O105="",0,O105),ROUND(AVERAGE($J105:O105),3)))</f>
        <v>0.5999895</v>
      </c>
      <c r="P165" s="61">
        <f>IF(P$154&gt;$I$15,"",IF($U$3=0,IF(P105="",0,P105),ROUND(AVERAGE($J105:P105),3)))</f>
        <v>0.6669895</v>
      </c>
      <c r="Q165" s="61">
        <f>IF(Q$154&gt;$I$15,"",IF($U$3=0,IF(Q105="",0,Q105),ROUND(AVERAGE($J105:Q105),3)))</f>
        <v>0.47098949999999995</v>
      </c>
      <c r="R165" s="61">
        <f>IF(R$154&gt;$I$15,"",IF($U$3=0,IF(R105="",0,R105),ROUND(AVERAGE($J105:R105),3)))</f>
        <v>0.5879894999999999</v>
      </c>
      <c r="S165" s="61">
        <f>IF(S$154&gt;$I$15,"",IF($U$3=0,IF(S105="",0,S105),ROUND(AVERAGE($J105:S105),3)))</f>
        <v>0.3849895</v>
      </c>
      <c r="T165" s="61">
        <f>IF(T$154&gt;$I$15,"",IF($U$3=0,IF(T105="",0,T105),ROUND(AVERAGE($J105:T105),3)))</f>
        <v>0.35698949999999996</v>
      </c>
      <c r="U165" s="61">
        <f>IF(U$154&gt;$I$15,"",IF($U$3=0,IF(U105="",0,U105),ROUND(AVERAGE($J105:U105),3)))</f>
        <v>0.5879894999999999</v>
      </c>
      <c r="AB165" s="2">
        <v>11</v>
      </c>
      <c r="AD165" s="2">
        <f t="shared" si="91"/>
        <v>11</v>
      </c>
      <c r="AE165" s="2">
        <f t="shared" si="87"/>
        <v>3</v>
      </c>
      <c r="AF165" s="2">
        <f t="shared" si="87"/>
        <v>8</v>
      </c>
      <c r="AG165" s="2">
        <f t="shared" si="87"/>
        <v>10</v>
      </c>
      <c r="AH165" s="2">
        <f t="shared" si="87"/>
        <v>6</v>
      </c>
      <c r="AI165" s="2">
        <f t="shared" si="87"/>
        <v>8</v>
      </c>
      <c r="AJ165" s="2">
        <f t="shared" si="87"/>
        <v>3</v>
      </c>
      <c r="AK165" s="2">
        <f t="shared" si="87"/>
        <v>10</v>
      </c>
      <c r="AL165" s="2">
        <f t="shared" si="87"/>
        <v>4</v>
      </c>
      <c r="AM165" s="2">
        <f t="shared" si="87"/>
        <v>6</v>
      </c>
      <c r="AN165" s="2">
        <f t="shared" si="87"/>
        <v>7</v>
      </c>
      <c r="AO165" s="2">
        <f t="shared" si="87"/>
        <v>5</v>
      </c>
    </row>
    <row r="166" spans="2:41" ht="11.25">
      <c r="B166" s="2">
        <v>12</v>
      </c>
      <c r="C166" s="1">
        <f ca="1">OFFSET(DATA!$A$61,LOOK!$B166+$R$3*60+$E$3*120,LOOK!$C$3)</f>
        <v>26</v>
      </c>
      <c r="D166" s="1">
        <f ca="1">OFFSET(DATA!$A$89,LOOK!$B166+$R$3*60+$E$3*120,LOOK!$C$3)</f>
        <v>36</v>
      </c>
      <c r="E166" s="1">
        <f t="shared" si="88"/>
        <v>-6</v>
      </c>
      <c r="F166" s="68">
        <f t="shared" si="89"/>
        <v>0.06451612903225806</v>
      </c>
      <c r="G166" s="2">
        <f t="shared" si="90"/>
        <v>3</v>
      </c>
      <c r="I166" s="2">
        <v>12</v>
      </c>
      <c r="J166" s="61">
        <f t="shared" si="92"/>
        <v>0.41198939999999995</v>
      </c>
      <c r="K166" s="61">
        <f>IF(K$154&gt;$I$15,"",IF($U$3=0,IF(K106="",0,K106),ROUND(AVERAGE($J106:K106),3)))</f>
        <v>0.3749894</v>
      </c>
      <c r="L166" s="61">
        <f>IF(L$154&gt;$I$15,"",IF($U$3=0,IF(L106="",0,L106),ROUND(AVERAGE($J106:L106),3)))</f>
        <v>0.3269894</v>
      </c>
      <c r="M166" s="61">
        <f>IF(M$154&gt;$I$15,"",IF($U$3=0,IF(M106="",0,M106),ROUND(AVERAGE($J106:M106),3)))</f>
        <v>0.5169894</v>
      </c>
      <c r="N166" s="61">
        <f>IF(N$154&gt;$I$15,"",IF($U$3=0,IF(N106="",0,N106),ROUND(AVERAGE($J106:N106),3)))</f>
        <v>0.4549894</v>
      </c>
      <c r="O166" s="61">
        <f>IF(O$154&gt;$I$15,"",IF($U$3=0,IF(O106="",0,O106),ROUND(AVERAGE($J106:O106),3)))</f>
        <v>0.5769894</v>
      </c>
      <c r="P166" s="61">
        <f>IF(P$154&gt;$I$15,"",IF($U$3=0,IF(P106="",0,P106),ROUND(AVERAGE($J106:P106),3)))</f>
        <v>0.4499894</v>
      </c>
      <c r="Q166" s="61">
        <f>IF(Q$154&gt;$I$15,"",IF($U$3=0,IF(Q106="",0,Q106),ROUND(AVERAGE($J106:Q106),3)))</f>
        <v>0.6669894000000001</v>
      </c>
      <c r="R166" s="61">
        <f>IF(R$154&gt;$I$15,"",IF($U$3=0,IF(R106="",0,R106),ROUND(AVERAGE($J106:R106),3)))</f>
        <v>0.5409894000000001</v>
      </c>
      <c r="S166" s="61">
        <f>IF(S$154&gt;$I$15,"",IF($U$3=0,IF(S106="",0,S106),ROUND(AVERAGE($J106:S106),3)))</f>
        <v>0.6669894000000001</v>
      </c>
      <c r="T166" s="61">
        <f>IF(T$154&gt;$I$15,"",IF($U$3=0,IF(T106="",0,T106),ROUND(AVERAGE($J106:T106),3)))</f>
        <v>0.6359894</v>
      </c>
      <c r="U166" s="61">
        <f>IF(U$154&gt;$I$15,"",IF($U$3=0,IF(U106="",0,U106),ROUND(AVERAGE($J106:U106),3)))</f>
        <v>0.7219894</v>
      </c>
      <c r="AB166" s="2">
        <v>12</v>
      </c>
      <c r="AD166" s="2">
        <f t="shared" si="91"/>
        <v>9</v>
      </c>
      <c r="AE166" s="2">
        <f t="shared" si="87"/>
        <v>6</v>
      </c>
      <c r="AF166" s="2">
        <f t="shared" si="87"/>
        <v>10</v>
      </c>
      <c r="AG166" s="2">
        <f t="shared" si="87"/>
        <v>5</v>
      </c>
      <c r="AH166" s="2">
        <f t="shared" si="87"/>
        <v>9</v>
      </c>
      <c r="AI166" s="2">
        <f t="shared" si="87"/>
        <v>9</v>
      </c>
      <c r="AJ166" s="2">
        <f t="shared" si="87"/>
        <v>10</v>
      </c>
      <c r="AK166" s="2">
        <f t="shared" si="87"/>
        <v>2</v>
      </c>
      <c r="AL166" s="2">
        <f t="shared" si="87"/>
        <v>5</v>
      </c>
      <c r="AM166" s="2">
        <f t="shared" si="87"/>
        <v>2</v>
      </c>
      <c r="AN166" s="2">
        <f t="shared" si="87"/>
        <v>3</v>
      </c>
      <c r="AO166" s="2">
        <f t="shared" si="87"/>
        <v>2</v>
      </c>
    </row>
    <row r="167" spans="2:41" ht="11.25">
      <c r="B167" s="2">
        <v>13</v>
      </c>
      <c r="C167" s="1">
        <f ca="1">OFFSET(DATA!$A$61,LOOK!$B167+$R$3*60+$E$3*120,LOOK!$C$3)</f>
        <v>0</v>
      </c>
      <c r="D167" s="1">
        <f ca="1">OFFSET(DATA!$A$89,LOOK!$B167+$R$3*60+$E$3*120,LOOK!$C$3)</f>
        <v>1</v>
      </c>
      <c r="E167" s="1">
        <f t="shared" si="88"/>
        <v>-1</v>
      </c>
      <c r="F167" s="68">
        <f t="shared" si="89"/>
        <v>0.010752688172043012</v>
      </c>
      <c r="G167" s="2">
        <f t="shared" si="90"/>
        <v>19</v>
      </c>
      <c r="I167" s="2">
        <v>13</v>
      </c>
      <c r="J167" s="61">
        <f t="shared" si="92"/>
        <v>0.1109893</v>
      </c>
      <c r="K167" s="61">
        <f>IF(K$154&gt;$I$15,"",IF($U$3=0,IF(K107="",0,K107),ROUND(AVERAGE($J107:K107),3)))</f>
        <v>-1.07E-05</v>
      </c>
      <c r="L167" s="61">
        <f>IF(L$154&gt;$I$15,"",IF($U$3=0,IF(L107="",0,L107),ROUND(AVERAGE($J107:L107),3)))</f>
        <v>0.33298930000000004</v>
      </c>
      <c r="M167" s="61">
        <f>IF(M$154&gt;$I$15,"",IF($U$3=0,IF(M107="",0,M107),ROUND(AVERAGE($J107:M107),3)))</f>
        <v>0.2499893</v>
      </c>
      <c r="N167" s="61">
        <f>IF(N$154&gt;$I$15,"",IF($U$3=0,IF(N107="",0,N107),ROUND(AVERAGE($J107:N107),3)))</f>
        <v>-1.07E-05</v>
      </c>
      <c r="O167" s="61">
        <f>IF(O$154&gt;$I$15,"",IF($U$3=0,IF(O107="",0,O107),ROUND(AVERAGE($J107:O107),3)))</f>
        <v>0.2499893</v>
      </c>
      <c r="P167" s="61">
        <f>IF(P$154&gt;$I$15,"",IF($U$3=0,IF(P107="",0,P107),ROUND(AVERAGE($J107:P107),3)))</f>
        <v>-1.07E-05</v>
      </c>
      <c r="Q167" s="61">
        <f>IF(Q$154&gt;$I$15,"",IF($U$3=0,IF(Q107="",0,Q107),ROUND(AVERAGE($J107:Q107),3)))</f>
        <v>-1.07E-05</v>
      </c>
      <c r="R167" s="61">
        <f>IF(R$154&gt;$I$15,"",IF($U$3=0,IF(R107="",0,R107),ROUND(AVERAGE($J107:R107),3)))</f>
        <v>0.33298930000000004</v>
      </c>
      <c r="S167" s="61">
        <f>IF(S$154&gt;$I$15,"",IF($U$3=0,IF(S107="",0,S107),ROUND(AVERAGE($J107:S107),3)))</f>
        <v>0.1669893</v>
      </c>
      <c r="T167" s="61">
        <f>IF(T$154&gt;$I$15,"",IF($U$3=0,IF(T107="",0,T107),ROUND(AVERAGE($J107:T107),3)))</f>
        <v>-1.07E-05</v>
      </c>
      <c r="U167" s="61">
        <f>IF(U$154&gt;$I$15,"",IF($U$3=0,IF(U107="",0,U107),ROUND(AVERAGE($J107:U107),3)))</f>
        <v>-1.07E-05</v>
      </c>
      <c r="AB167" s="2">
        <v>13</v>
      </c>
      <c r="AD167" s="2">
        <f t="shared" si="91"/>
        <v>19</v>
      </c>
      <c r="AE167" s="2">
        <f t="shared" si="87"/>
        <v>23</v>
      </c>
      <c r="AF167" s="2">
        <f t="shared" si="87"/>
        <v>9</v>
      </c>
      <c r="AG167" s="2">
        <f t="shared" si="87"/>
        <v>16</v>
      </c>
      <c r="AH167" s="2">
        <f t="shared" si="87"/>
        <v>23</v>
      </c>
      <c r="AI167" s="2">
        <f t="shared" si="87"/>
        <v>14</v>
      </c>
      <c r="AJ167" s="2">
        <f t="shared" si="87"/>
        <v>22</v>
      </c>
      <c r="AK167" s="2">
        <f t="shared" si="87"/>
        <v>21</v>
      </c>
      <c r="AL167" s="2">
        <f t="shared" si="87"/>
        <v>11</v>
      </c>
      <c r="AM167" s="2">
        <f t="shared" si="87"/>
        <v>14</v>
      </c>
      <c r="AN167" s="2">
        <f t="shared" si="87"/>
        <v>19</v>
      </c>
      <c r="AO167" s="2">
        <f t="shared" si="87"/>
        <v>22</v>
      </c>
    </row>
    <row r="168" spans="2:41" ht="11.25">
      <c r="B168" s="2">
        <v>14</v>
      </c>
      <c r="C168" s="1">
        <f ca="1">OFFSET(DATA!$A$61,LOOK!$B168+$R$3*60+$E$3*120,LOOK!$C$3)</f>
        <v>2</v>
      </c>
      <c r="D168" s="1">
        <f ca="1">OFFSET(DATA!$A$89,LOOK!$B168+$R$3*60+$E$3*120,LOOK!$C$3)</f>
        <v>5</v>
      </c>
      <c r="E168" s="1">
        <f t="shared" si="88"/>
        <v>-3</v>
      </c>
      <c r="F168" s="68">
        <f t="shared" si="89"/>
        <v>0.03225806451612903</v>
      </c>
      <c r="G168" s="2">
        <f t="shared" si="90"/>
        <v>9</v>
      </c>
      <c r="I168" s="2">
        <v>14</v>
      </c>
      <c r="J168" s="61">
        <f t="shared" si="92"/>
        <v>0.2859892</v>
      </c>
      <c r="K168" s="61">
        <f>IF(K$154&gt;$I$15,"",IF($U$3=0,IF(K108="",0,K108),ROUND(AVERAGE($J108:K108),3)))</f>
        <v>0.1669892</v>
      </c>
      <c r="L168" s="61">
        <f>IF(L$154&gt;$I$15,"",IF($U$3=0,IF(L108="",0,L108),ROUND(AVERAGE($J108:L108),3)))</f>
        <v>0.7999892000000001</v>
      </c>
      <c r="M168" s="61">
        <f>IF(M$154&gt;$I$15,"",IF($U$3=0,IF(M108="",0,M108),ROUND(AVERAGE($J108:M108),3)))</f>
        <v>0.45498920000000004</v>
      </c>
      <c r="N168" s="61">
        <f>IF(N$154&gt;$I$15,"",IF($U$3=0,IF(N108="",0,N108),ROUND(AVERAGE($J108:N108),3)))</f>
        <v>0.4289892</v>
      </c>
      <c r="O168" s="61">
        <f>IF(O$154&gt;$I$15,"",IF($U$3=0,IF(O108="",0,O108),ROUND(AVERAGE($J108:O108),3)))</f>
        <v>0.7999892000000001</v>
      </c>
      <c r="P168" s="61">
        <f>IF(P$154&gt;$I$15,"",IF($U$3=0,IF(P108="",0,P108),ROUND(AVERAGE($J108:P108),3)))</f>
        <v>0.7499892</v>
      </c>
      <c r="Q168" s="61">
        <f>IF(Q$154&gt;$I$15,"",IF($U$3=0,IF(Q108="",0,Q108),ROUND(AVERAGE($J108:Q108),3)))</f>
        <v>0.4999892</v>
      </c>
      <c r="R168" s="61">
        <f>IF(R$154&gt;$I$15,"",IF($U$3=0,IF(R108="",0,R108),ROUND(AVERAGE($J108:R108),3)))</f>
        <v>0.4999892</v>
      </c>
      <c r="S168" s="61">
        <f>IF(S$154&gt;$I$15,"",IF($U$3=0,IF(S108="",0,S108),ROUND(AVERAGE($J108:S108),3)))</f>
        <v>0.2499892</v>
      </c>
      <c r="T168" s="61">
        <f>IF(T$154&gt;$I$15,"",IF($U$3=0,IF(T108="",0,T108),ROUND(AVERAGE($J108:T108),3)))</f>
        <v>0.33298920000000004</v>
      </c>
      <c r="U168" s="61">
        <f>IF(U$154&gt;$I$15,"",IF($U$3=0,IF(U108="",0,U108),ROUND(AVERAGE($J108:U108),3)))</f>
        <v>0.39998920000000004</v>
      </c>
      <c r="AB168" s="2">
        <v>14</v>
      </c>
      <c r="AD168" s="2">
        <f t="shared" si="91"/>
        <v>14</v>
      </c>
      <c r="AE168" s="2">
        <f t="shared" si="87"/>
        <v>16</v>
      </c>
      <c r="AF168" s="2">
        <f t="shared" si="87"/>
        <v>1</v>
      </c>
      <c r="AG168" s="2">
        <f t="shared" si="87"/>
        <v>11</v>
      </c>
      <c r="AH168" s="2">
        <f t="shared" si="87"/>
        <v>10</v>
      </c>
      <c r="AI168" s="2">
        <f t="shared" si="87"/>
        <v>5</v>
      </c>
      <c r="AJ168" s="2">
        <f t="shared" si="87"/>
        <v>1</v>
      </c>
      <c r="AK168" s="2">
        <f t="shared" si="87"/>
        <v>7</v>
      </c>
      <c r="AL168" s="2">
        <f t="shared" si="87"/>
        <v>7</v>
      </c>
      <c r="AM168" s="2">
        <f t="shared" si="87"/>
        <v>11</v>
      </c>
      <c r="AN168" s="2">
        <f t="shared" si="87"/>
        <v>10</v>
      </c>
      <c r="AO168" s="2">
        <f t="shared" si="87"/>
        <v>10</v>
      </c>
    </row>
    <row r="169" spans="2:41" ht="11.25">
      <c r="B169" s="2">
        <v>15</v>
      </c>
      <c r="C169" s="1">
        <f ca="1">OFFSET(DATA!$A$61,LOOK!$B169+$R$3*60+$E$3*120,LOOK!$C$3)</f>
        <v>0</v>
      </c>
      <c r="D169" s="1">
        <f ca="1">OFFSET(DATA!$A$89,LOOK!$B169+$R$3*60+$E$3*120,LOOK!$C$3)</f>
        <v>2</v>
      </c>
      <c r="E169" s="1">
        <f t="shared" si="88"/>
        <v>-2</v>
      </c>
      <c r="F169" s="68">
        <f t="shared" si="89"/>
        <v>0.021505376344086023</v>
      </c>
      <c r="G169" s="2">
        <f t="shared" si="90"/>
        <v>12</v>
      </c>
      <c r="I169" s="2">
        <v>15</v>
      </c>
      <c r="J169" s="61">
        <f t="shared" si="92"/>
        <v>0.5649890999999999</v>
      </c>
      <c r="K169" s="61">
        <f>IF(K$154&gt;$I$15,"",IF($U$3=0,IF(K109="",0,K109),ROUND(AVERAGE($J109:K109),3)))</f>
        <v>0.38498910000000003</v>
      </c>
      <c r="L169" s="61">
        <f>IF(L$154&gt;$I$15,"",IF($U$3=0,IF(L109="",0,L109),ROUND(AVERAGE($J109:L109),3)))</f>
        <v>0.6249891</v>
      </c>
      <c r="M169" s="61">
        <f>IF(M$154&gt;$I$15,"",IF($U$3=0,IF(M109="",0,M109),ROUND(AVERAGE($J109:M109),3)))</f>
        <v>0.39998910000000004</v>
      </c>
      <c r="N169" s="61">
        <f>IF(N$154&gt;$I$15,"",IF($U$3=0,IF(N109="",0,N109),ROUND(AVERAGE($J109:N109),3)))</f>
        <v>0.3639891</v>
      </c>
      <c r="O169" s="61">
        <f>IF(O$154&gt;$I$15,"",IF($U$3=0,IF(O109="",0,O109),ROUND(AVERAGE($J109:O109),3)))</f>
        <v>0.5449891</v>
      </c>
      <c r="P169" s="61">
        <f>IF(P$154&gt;$I$15,"",IF($U$3=0,IF(P109="",0,P109),ROUND(AVERAGE($J109:P109),3)))</f>
        <v>0.4999891</v>
      </c>
      <c r="Q169" s="61">
        <f>IF(Q$154&gt;$I$15,"",IF($U$3=0,IF(Q109="",0,Q109),ROUND(AVERAGE($J109:Q109),3)))</f>
        <v>0.4999891</v>
      </c>
      <c r="R169" s="61">
        <f>IF(R$154&gt;$I$15,"",IF($U$3=0,IF(R109="",0,R109),ROUND(AVERAGE($J109:R109),3)))</f>
        <v>0.7499891</v>
      </c>
      <c r="S169" s="61">
        <f>IF(S$154&gt;$I$15,"",IF($U$3=0,IF(S109="",0,S109),ROUND(AVERAGE($J109:S109),3)))</f>
        <v>0.2219891</v>
      </c>
      <c r="T169" s="61">
        <f>IF(T$154&gt;$I$15,"",IF($U$3=0,IF(T109="",0,T109),ROUND(AVERAGE($J109:T109),3)))</f>
        <v>-1.09E-05</v>
      </c>
      <c r="U169" s="61">
        <f>IF(U$154&gt;$I$15,"",IF($U$3=0,IF(U109="",0,U109),ROUND(AVERAGE($J109:U109),3)))</f>
        <v>-1.09E-05</v>
      </c>
      <c r="AB169" s="2">
        <v>15</v>
      </c>
      <c r="AD169" s="2">
        <f t="shared" si="91"/>
        <v>4</v>
      </c>
      <c r="AE169" s="2">
        <f t="shared" si="87"/>
        <v>5</v>
      </c>
      <c r="AF169" s="2">
        <f t="shared" si="87"/>
        <v>6</v>
      </c>
      <c r="AG169" s="2">
        <f t="shared" si="87"/>
        <v>12</v>
      </c>
      <c r="AH169" s="2">
        <f t="shared" si="87"/>
        <v>13</v>
      </c>
      <c r="AI169" s="2">
        <f t="shared" si="87"/>
        <v>10</v>
      </c>
      <c r="AJ169" s="2">
        <f t="shared" si="87"/>
        <v>7</v>
      </c>
      <c r="AK169" s="2">
        <f t="shared" si="87"/>
        <v>8</v>
      </c>
      <c r="AL169" s="2">
        <f t="shared" si="87"/>
        <v>2</v>
      </c>
      <c r="AM169" s="2">
        <f t="shared" si="87"/>
        <v>12</v>
      </c>
      <c r="AN169" s="2">
        <f t="shared" si="87"/>
        <v>20</v>
      </c>
      <c r="AO169" s="2">
        <f t="shared" si="87"/>
        <v>23</v>
      </c>
    </row>
    <row r="170" spans="2:41" ht="11.25">
      <c r="B170" s="2">
        <v>16</v>
      </c>
      <c r="C170" s="1">
        <f ca="1">OFFSET(DATA!$A$61,LOOK!$B170+$R$3*60+$E$3*120,LOOK!$C$3)</f>
        <v>7</v>
      </c>
      <c r="D170" s="1">
        <f ca="1">OFFSET(DATA!$A$89,LOOK!$B170+$R$3*60+$E$3*120,LOOK!$C$3)</f>
        <v>12</v>
      </c>
      <c r="E170" s="1">
        <f t="shared" si="88"/>
        <v>-4</v>
      </c>
      <c r="F170" s="68">
        <f t="shared" si="89"/>
        <v>0.043010752688172046</v>
      </c>
      <c r="G170" s="2">
        <f t="shared" si="90"/>
        <v>8</v>
      </c>
      <c r="I170" s="2">
        <v>16</v>
      </c>
      <c r="J170" s="61">
        <f t="shared" si="92"/>
        <v>0.221989</v>
      </c>
      <c r="K170" s="61">
        <f>IF(K$154&gt;$I$15,"",IF($U$3=0,IF(K110="",0,K110),ROUND(AVERAGE($J110:K110),3)))</f>
        <v>0.221989</v>
      </c>
      <c r="L170" s="61">
        <f>IF(L$154&gt;$I$15,"",IF($U$3=0,IF(L110="",0,L110),ROUND(AVERAGE($J110:L110),3)))</f>
        <v>0.7999890000000001</v>
      </c>
      <c r="M170" s="61">
        <f>IF(M$154&gt;$I$15,"",IF($U$3=0,IF(M110="",0,M110),ROUND(AVERAGE($J110:M110),3)))</f>
        <v>0.749989</v>
      </c>
      <c r="N170" s="61">
        <f>IF(N$154&gt;$I$15,"",IF($U$3=0,IF(N110="",0,N110),ROUND(AVERAGE($J110:N110),3)))</f>
        <v>0.499989</v>
      </c>
      <c r="O170" s="61">
        <f>IF(O$154&gt;$I$15,"",IF($U$3=0,IF(O110="",0,O110),ROUND(AVERAGE($J110:O110),3)))</f>
        <v>0.532989</v>
      </c>
      <c r="P170" s="61">
        <f>IF(P$154&gt;$I$15,"",IF($U$3=0,IF(P110="",0,P110),ROUND(AVERAGE($J110:P110),3)))</f>
        <v>0.624989</v>
      </c>
      <c r="Q170" s="61">
        <f>IF(Q$154&gt;$I$15,"",IF($U$3=0,IF(Q110="",0,Q110),ROUND(AVERAGE($J110:Q110),3)))</f>
        <v>0.45498900000000003</v>
      </c>
      <c r="R170" s="61">
        <f>IF(R$154&gt;$I$15,"",IF($U$3=0,IF(R110="",0,R110),ROUND(AVERAGE($J110:R110),3)))</f>
        <v>0.416989</v>
      </c>
      <c r="S170" s="61">
        <f>IF(S$154&gt;$I$15,"",IF($U$3=0,IF(S110="",0,S110),ROUND(AVERAGE($J110:S110),3)))</f>
        <v>0.499989</v>
      </c>
      <c r="T170" s="61">
        <f>IF(T$154&gt;$I$15,"",IF($U$3=0,IF(T110="",0,T110),ROUND(AVERAGE($J110:T110),3)))</f>
        <v>0.374989</v>
      </c>
      <c r="U170" s="61">
        <f>IF(U$154&gt;$I$15,"",IF($U$3=0,IF(U110="",0,U110),ROUND(AVERAGE($J110:U110),3)))</f>
        <v>0.582989</v>
      </c>
      <c r="AB170" s="2">
        <v>16</v>
      </c>
      <c r="AD170" s="2">
        <f t="shared" si="91"/>
        <v>16</v>
      </c>
      <c r="AE170" s="2">
        <f t="shared" si="87"/>
        <v>14</v>
      </c>
      <c r="AF170" s="2">
        <f t="shared" si="87"/>
        <v>2</v>
      </c>
      <c r="AG170" s="2">
        <f t="shared" si="87"/>
        <v>3</v>
      </c>
      <c r="AH170" s="2">
        <f t="shared" si="87"/>
        <v>8</v>
      </c>
      <c r="AI170" s="2">
        <f t="shared" si="87"/>
        <v>11</v>
      </c>
      <c r="AJ170" s="2">
        <f t="shared" si="87"/>
        <v>4</v>
      </c>
      <c r="AK170" s="2">
        <f t="shared" si="87"/>
        <v>11</v>
      </c>
      <c r="AL170" s="2">
        <f t="shared" si="87"/>
        <v>10</v>
      </c>
      <c r="AM170" s="2">
        <f t="shared" si="87"/>
        <v>4</v>
      </c>
      <c r="AN170" s="2">
        <f t="shared" si="87"/>
        <v>6</v>
      </c>
      <c r="AO170" s="2">
        <f t="shared" si="87"/>
        <v>6</v>
      </c>
    </row>
    <row r="171" spans="2:41" ht="11.25">
      <c r="B171" s="2">
        <v>17</v>
      </c>
      <c r="C171" s="1">
        <f ca="1">OFFSET(DATA!$A$61,LOOK!$B171+$R$3*60+$E$3*120,LOOK!$C$3)</f>
        <v>2</v>
      </c>
      <c r="D171" s="1">
        <f ca="1">OFFSET(DATA!$A$89,LOOK!$B171+$R$3*60+$E$3*120,LOOK!$C$3)</f>
        <v>8</v>
      </c>
      <c r="E171" s="1">
        <f t="shared" si="88"/>
        <v>-5</v>
      </c>
      <c r="F171" s="68">
        <f t="shared" si="89"/>
        <v>0.053763440860215055</v>
      </c>
      <c r="G171" s="2">
        <f t="shared" si="90"/>
        <v>4</v>
      </c>
      <c r="I171" s="2">
        <v>17</v>
      </c>
      <c r="J171" s="61">
        <f t="shared" si="92"/>
        <v>0.3079889</v>
      </c>
      <c r="K171" s="61">
        <f>IF(K$154&gt;$I$15,"",IF($U$3=0,IF(K111="",0,K111),ROUND(AVERAGE($J111:K111),3)))</f>
        <v>0.2349889</v>
      </c>
      <c r="L171" s="61">
        <f>IF(L$154&gt;$I$15,"",IF($U$3=0,IF(L111="",0,L111),ROUND(AVERAGE($J111:L111),3)))</f>
        <v>0.6359889</v>
      </c>
      <c r="M171" s="61">
        <f>IF(M$154&gt;$I$15,"",IF($U$3=0,IF(M111="",0,M111),ROUND(AVERAGE($J111:M111),3)))</f>
        <v>0.4999889</v>
      </c>
      <c r="N171" s="61">
        <f>IF(N$154&gt;$I$15,"",IF($U$3=0,IF(N111="",0,N111),ROUND(AVERAGE($J111:N111),3)))</f>
        <v>0.3749889</v>
      </c>
      <c r="O171" s="61">
        <f>IF(O$154&gt;$I$15,"",IF($U$3=0,IF(O111="",0,O111),ROUND(AVERAGE($J111:O111),3)))</f>
        <v>0.39998890000000004</v>
      </c>
      <c r="P171" s="61">
        <f>IF(P$154&gt;$I$15,"",IF($U$3=0,IF(P111="",0,P111),ROUND(AVERAGE($J111:P111),3)))</f>
        <v>0.39998890000000004</v>
      </c>
      <c r="Q171" s="61">
        <f>IF(Q$154&gt;$I$15,"",IF($U$3=0,IF(Q111="",0,Q111),ROUND(AVERAGE($J111:Q111),3)))</f>
        <v>0.39998890000000004</v>
      </c>
      <c r="R171" s="61">
        <f>IF(R$154&gt;$I$15,"",IF($U$3=0,IF(R111="",0,R111),ROUND(AVERAGE($J111:R111),3)))</f>
        <v>0.4999889</v>
      </c>
      <c r="S171" s="61">
        <f>IF(S$154&gt;$I$15,"",IF($U$3=0,IF(S111="",0,S111),ROUND(AVERAGE($J111:S111),3)))</f>
        <v>0.4999889</v>
      </c>
      <c r="T171" s="61">
        <f>IF(T$154&gt;$I$15,"",IF($U$3=0,IF(T111="",0,T111),ROUND(AVERAGE($J111:T111),3)))</f>
        <v>-1.11E-05</v>
      </c>
      <c r="U171" s="61">
        <f>IF(U$154&gt;$I$15,"",IF($U$3=0,IF(U111="",0,U111),ROUND(AVERAGE($J111:U111),3)))</f>
        <v>0.24998890000000001</v>
      </c>
      <c r="AB171" s="2">
        <v>17</v>
      </c>
      <c r="AD171" s="2">
        <f t="shared" si="91"/>
        <v>12</v>
      </c>
      <c r="AE171" s="2">
        <f aca="true" t="shared" si="93" ref="AE171:AE178">IF(AE$154&gt;$I$15,"",RANK(K171,K$155:K$178,0))</f>
        <v>13</v>
      </c>
      <c r="AF171" s="2">
        <f aca="true" t="shared" si="94" ref="AF171:AF178">IF(AF$154&gt;$I$15,"",RANK(L171,L$155:L$178,0))</f>
        <v>5</v>
      </c>
      <c r="AG171" s="2">
        <f aca="true" t="shared" si="95" ref="AG171:AG178">IF(AG$154&gt;$I$15,"",RANK(M171,M$155:M$178,0))</f>
        <v>9</v>
      </c>
      <c r="AH171" s="2">
        <f aca="true" t="shared" si="96" ref="AH171:AH178">IF(AH$154&gt;$I$15,"",RANK(N171,N$155:N$178,0))</f>
        <v>12</v>
      </c>
      <c r="AI171" s="2">
        <f aca="true" t="shared" si="97" ref="AI171:AI178">IF(AI$154&gt;$I$15,"",RANK(O171,O$155:O$178,0))</f>
        <v>12</v>
      </c>
      <c r="AJ171" s="2">
        <f aca="true" t="shared" si="98" ref="AJ171:AJ178">IF(AJ$154&gt;$I$15,"",RANK(P171,P$155:P$178,0))</f>
        <v>11</v>
      </c>
      <c r="AK171" s="2">
        <f aca="true" t="shared" si="99" ref="AK171:AK178">IF(AK$154&gt;$I$15,"",RANK(Q171,Q$155:Q$178,0))</f>
        <v>12</v>
      </c>
      <c r="AL171" s="2">
        <f aca="true" t="shared" si="100" ref="AL171:AL178">IF(AL$154&gt;$I$15,"",RANK(R171,R$155:R$178,0))</f>
        <v>8</v>
      </c>
      <c r="AM171" s="2">
        <f aca="true" t="shared" si="101" ref="AM171:AM178">IF(AM$154&gt;$I$15,"",RANK(S171,S$155:S$178,0))</f>
        <v>5</v>
      </c>
      <c r="AN171" s="2">
        <f aca="true" t="shared" si="102" ref="AN171:AN178">IF(AN$154&gt;$I$15,"",RANK(T171,T$155:T$178,0))</f>
        <v>21</v>
      </c>
      <c r="AO171" s="2">
        <f aca="true" t="shared" si="103" ref="AO171:AO178">IF(AO$154&gt;$I$15,"",RANK(U171,U$155:U$178,0))</f>
        <v>12</v>
      </c>
    </row>
    <row r="172" spans="2:41" ht="11.25">
      <c r="B172" s="2">
        <v>18</v>
      </c>
      <c r="C172" s="1">
        <f ca="1">OFFSET(DATA!$A$61,LOOK!$B172+$R$3*60+$E$3*120,LOOK!$C$3)</f>
        <v>0</v>
      </c>
      <c r="D172" s="1">
        <f ca="1">OFFSET(DATA!$A$89,LOOK!$B172+$R$3*60+$E$3*120,LOOK!$C$3)</f>
        <v>2</v>
      </c>
      <c r="E172" s="1">
        <f t="shared" si="88"/>
        <v>-2</v>
      </c>
      <c r="F172" s="68">
        <f t="shared" si="89"/>
        <v>0.021505376344086023</v>
      </c>
      <c r="G172" s="2">
        <f t="shared" si="90"/>
        <v>12</v>
      </c>
      <c r="I172" s="2">
        <v>18</v>
      </c>
      <c r="J172" s="61">
        <f t="shared" si="92"/>
        <v>-1.12E-05</v>
      </c>
      <c r="K172" s="61">
        <f>IF(K$154&gt;$I$15,"",IF($U$3=0,IF(K112="",0,K112),ROUND(AVERAGE($J112:K112),3)))</f>
        <v>0.2499888</v>
      </c>
      <c r="L172" s="61">
        <f>IF(L$154&gt;$I$15,"",IF($U$3=0,IF(L112="",0,L112),ROUND(AVERAGE($J112:L112),3)))</f>
        <v>0.2499888</v>
      </c>
      <c r="M172" s="61">
        <f>IF(M$154&gt;$I$15,"",IF($U$3=0,IF(M112="",0,M112),ROUND(AVERAGE($J112:M112),3)))</f>
        <v>-1.12E-05</v>
      </c>
      <c r="N172" s="61">
        <f>IF(N$154&gt;$I$15,"",IF($U$3=0,IF(N112="",0,N112),ROUND(AVERAGE($J112:N112),3)))</f>
        <v>0.19998880000000002</v>
      </c>
      <c r="O172" s="61">
        <f>IF(O$154&gt;$I$15,"",IF($U$3=0,IF(O112="",0,O112),ROUND(AVERAGE($J112:O112),3)))</f>
        <v>-1.12E-05</v>
      </c>
      <c r="P172" s="61">
        <f>IF(P$154&gt;$I$15,"",IF($U$3=0,IF(P112="",0,P112),ROUND(AVERAGE($J112:P112),3)))</f>
        <v>-1.12E-05</v>
      </c>
      <c r="Q172" s="61">
        <f>IF(Q$154&gt;$I$15,"",IF($U$3=0,IF(Q112="",0,Q112),ROUND(AVERAGE($J112:Q112),3)))</f>
        <v>-1.12E-05</v>
      </c>
      <c r="R172" s="61">
        <f>IF(R$154&gt;$I$15,"",IF($U$3=0,IF(R112="",0,R112),ROUND(AVERAGE($J112:R112),3)))</f>
        <v>-1.12E-05</v>
      </c>
      <c r="S172" s="61">
        <f>IF(S$154&gt;$I$15,"",IF($U$3=0,IF(S112="",0,S112),ROUND(AVERAGE($J112:S112),3)))</f>
        <v>0.33298880000000003</v>
      </c>
      <c r="T172" s="61">
        <f>IF(T$154&gt;$I$15,"",IF($U$3=0,IF(T112="",0,T112),ROUND(AVERAGE($J112:T112),3)))</f>
        <v>-1.12E-05</v>
      </c>
      <c r="U172" s="61">
        <f>IF(U$154&gt;$I$15,"",IF($U$3=0,IF(U112="",0,U112),ROUND(AVERAGE($J112:U112),3)))</f>
        <v>-1.12E-05</v>
      </c>
      <c r="AB172" s="2">
        <v>18</v>
      </c>
      <c r="AD172" s="2">
        <f t="shared" si="91"/>
        <v>24</v>
      </c>
      <c r="AE172" s="2">
        <f t="shared" si="93"/>
        <v>12</v>
      </c>
      <c r="AF172" s="2">
        <f t="shared" si="94"/>
        <v>13</v>
      </c>
      <c r="AG172" s="2">
        <f t="shared" si="95"/>
        <v>23</v>
      </c>
      <c r="AH172" s="2">
        <f t="shared" si="96"/>
        <v>16</v>
      </c>
      <c r="AI172" s="2">
        <f t="shared" si="97"/>
        <v>24</v>
      </c>
      <c r="AJ172" s="2">
        <f t="shared" si="98"/>
        <v>23</v>
      </c>
      <c r="AK172" s="2">
        <f t="shared" si="99"/>
        <v>22</v>
      </c>
      <c r="AL172" s="2">
        <f t="shared" si="100"/>
        <v>23</v>
      </c>
      <c r="AM172" s="2">
        <f t="shared" si="101"/>
        <v>9</v>
      </c>
      <c r="AN172" s="2">
        <f t="shared" si="102"/>
        <v>22</v>
      </c>
      <c r="AO172" s="2">
        <f t="shared" si="103"/>
        <v>24</v>
      </c>
    </row>
    <row r="173" spans="2:41" ht="11.25">
      <c r="B173" s="2">
        <v>19</v>
      </c>
      <c r="C173" s="1">
        <f ca="1">OFFSET(DATA!$A$61,LOOK!$B173+$R$3*60+$E$3*120,LOOK!$C$3)</f>
        <v>0</v>
      </c>
      <c r="D173" s="1">
        <f ca="1">OFFSET(DATA!$A$89,LOOK!$B173+$R$3*60+$E$3*120,LOOK!$C$3)</f>
        <v>0</v>
      </c>
      <c r="E173" s="1">
        <f t="shared" si="88"/>
        <v>0</v>
      </c>
      <c r="F173" s="68">
        <f t="shared" si="89"/>
        <v>0</v>
      </c>
      <c r="G173" s="2">
        <f t="shared" si="90"/>
        <v>24</v>
      </c>
      <c r="I173" s="2">
        <v>19</v>
      </c>
      <c r="J173" s="61">
        <f t="shared" si="92"/>
        <v>0.4999887</v>
      </c>
      <c r="K173" s="61">
        <f>IF(K$154&gt;$I$15,"",IF($U$3=0,IF(K113="",0,K113),ROUND(AVERAGE($J113:K113),3)))</f>
        <v>0.3329887</v>
      </c>
      <c r="L173" s="61">
        <f>IF(L$154&gt;$I$15,"",IF($U$3=0,IF(L113="",0,L113),ROUND(AVERAGE($J113:L113),3)))</f>
        <v>-1.13E-05</v>
      </c>
      <c r="M173" s="61">
        <f>IF(M$154&gt;$I$15,"",IF($U$3=0,IF(M113="",0,M113),ROUND(AVERAGE($J113:M113),3)))</f>
        <v>-1.13E-05</v>
      </c>
      <c r="N173" s="61">
        <f>IF(N$154&gt;$I$15,"",IF($U$3=0,IF(N113="",0,N113),ROUND(AVERAGE($J113:N113),3)))</f>
        <v>0</v>
      </c>
      <c r="O173" s="61">
        <f>IF(O$154&gt;$I$15,"",IF($U$3=0,IF(O113="",0,O113),ROUND(AVERAGE($J113:O113),3)))</f>
        <v>0.9999887</v>
      </c>
      <c r="P173" s="61">
        <f>IF(P$154&gt;$I$15,"",IF($U$3=0,IF(P113="",0,P113),ROUND(AVERAGE($J113:P113),3)))</f>
        <v>0</v>
      </c>
      <c r="Q173" s="61">
        <f>IF(Q$154&gt;$I$15,"",IF($U$3=0,IF(Q113="",0,Q113),ROUND(AVERAGE($J113:Q113),3)))</f>
        <v>-1.13E-05</v>
      </c>
      <c r="R173" s="61">
        <f>IF(R$154&gt;$I$15,"",IF($U$3=0,IF(R113="",0,R113),ROUND(AVERAGE($J113:R113),3)))</f>
        <v>-1.13E-05</v>
      </c>
      <c r="S173" s="61">
        <f>IF(S$154&gt;$I$15,"",IF($U$3=0,IF(S113="",0,S113),ROUND(AVERAGE($J113:S113),3)))</f>
        <v>0</v>
      </c>
      <c r="T173" s="61">
        <f>IF(T$154&gt;$I$15,"",IF($U$3=0,IF(T113="",0,T113),ROUND(AVERAGE($J113:T113),3)))</f>
        <v>0</v>
      </c>
      <c r="U173" s="61">
        <f>IF(U$154&gt;$I$15,"",IF($U$3=0,IF(U113="",0,U113),ROUND(AVERAGE($J113:U113),3)))</f>
        <v>0</v>
      </c>
      <c r="AB173" s="2">
        <v>19</v>
      </c>
      <c r="AD173" s="2">
        <f t="shared" si="91"/>
        <v>7</v>
      </c>
      <c r="AE173" s="2">
        <f t="shared" si="93"/>
        <v>8</v>
      </c>
      <c r="AF173" s="2">
        <f t="shared" si="94"/>
        <v>23</v>
      </c>
      <c r="AG173" s="2">
        <f t="shared" si="95"/>
        <v>24</v>
      </c>
      <c r="AH173" s="2">
        <f t="shared" si="96"/>
        <v>18</v>
      </c>
      <c r="AI173" s="2">
        <f t="shared" si="97"/>
        <v>2</v>
      </c>
      <c r="AJ173" s="2">
        <f t="shared" si="98"/>
        <v>16</v>
      </c>
      <c r="AK173" s="2">
        <f t="shared" si="99"/>
        <v>23</v>
      </c>
      <c r="AL173" s="2">
        <f t="shared" si="100"/>
        <v>24</v>
      </c>
      <c r="AM173" s="2">
        <f t="shared" si="101"/>
        <v>16</v>
      </c>
      <c r="AN173" s="2">
        <f t="shared" si="102"/>
        <v>12</v>
      </c>
      <c r="AO173" s="2">
        <f t="shared" si="103"/>
        <v>16</v>
      </c>
    </row>
    <row r="174" spans="2:41" ht="11.25">
      <c r="B174" s="2">
        <v>20</v>
      </c>
      <c r="C174" s="1">
        <f ca="1">OFFSET(DATA!$A$61,LOOK!$B174+$R$3*60+$E$3*120,LOOK!$C$3)</f>
        <v>1</v>
      </c>
      <c r="D174" s="1">
        <f ca="1">OFFSET(DATA!$A$89,LOOK!$B174+$R$3*60+$E$3*120,LOOK!$C$3)</f>
        <v>2</v>
      </c>
      <c r="E174" s="1">
        <f t="shared" si="88"/>
        <v>-1</v>
      </c>
      <c r="F174" s="68">
        <f t="shared" si="89"/>
        <v>0.010752688172043012</v>
      </c>
      <c r="G174" s="2">
        <f t="shared" si="90"/>
        <v>19</v>
      </c>
      <c r="I174" s="2">
        <v>20</v>
      </c>
      <c r="J174" s="61">
        <f t="shared" si="92"/>
        <v>0.1249886</v>
      </c>
      <c r="K174" s="61">
        <f>IF(K$154&gt;$I$15,"",IF($U$3=0,IF(K114="",0,K114),ROUND(AVERAGE($J114:K114),3)))</f>
        <v>-1.14E-05</v>
      </c>
      <c r="L174" s="61">
        <f>IF(L$154&gt;$I$15,"",IF($U$3=0,IF(L114="",0,L114),ROUND(AVERAGE($J114:L114),3)))</f>
        <v>-1.14E-05</v>
      </c>
      <c r="M174" s="61">
        <f>IF(M$154&gt;$I$15,"",IF($U$3=0,IF(M114="",0,M114),ROUND(AVERAGE($J114:M114),3)))</f>
        <v>0.1429886</v>
      </c>
      <c r="N174" s="61">
        <f>IF(N$154&gt;$I$15,"",IF($U$3=0,IF(N114="",0,N114),ROUND(AVERAGE($J114:N114),3)))</f>
        <v>-1.14E-05</v>
      </c>
      <c r="O174" s="61">
        <f>IF(O$154&gt;$I$15,"",IF($U$3=0,IF(O114="",0,O114),ROUND(AVERAGE($J114:O114),3)))</f>
        <v>0.16698860000000001</v>
      </c>
      <c r="P174" s="61">
        <f>IF(P$154&gt;$I$15,"",IF($U$3=0,IF(P114="",0,P114),ROUND(AVERAGE($J114:P114),3)))</f>
        <v>-1.14E-05</v>
      </c>
      <c r="Q174" s="61">
        <f>IF(Q$154&gt;$I$15,"",IF($U$3=0,IF(Q114="",0,Q114),ROUND(AVERAGE($J114:Q114),3)))</f>
        <v>0.1429886</v>
      </c>
      <c r="R174" s="61">
        <f>IF(R$154&gt;$I$15,"",IF($U$3=0,IF(R114="",0,R114),ROUND(AVERAGE($J114:R114),3)))</f>
        <v>0.1429886</v>
      </c>
      <c r="S174" s="61">
        <f>IF(S$154&gt;$I$15,"",IF($U$3=0,IF(S114="",0,S114),ROUND(AVERAGE($J114:S114),3)))</f>
        <v>-1.14E-05</v>
      </c>
      <c r="T174" s="61">
        <f>IF(T$154&gt;$I$15,"",IF($U$3=0,IF(T114="",0,T114),ROUND(AVERAGE($J114:T114),3)))</f>
        <v>-1.14E-05</v>
      </c>
      <c r="U174" s="61">
        <f>IF(U$154&gt;$I$15,"",IF($U$3=0,IF(U114="",0,U114),ROUND(AVERAGE($J114:U114),3)))</f>
        <v>0.4999886</v>
      </c>
      <c r="AB174" s="2">
        <v>20</v>
      </c>
      <c r="AD174" s="2">
        <f t="shared" si="91"/>
        <v>18</v>
      </c>
      <c r="AE174" s="2">
        <f t="shared" si="93"/>
        <v>24</v>
      </c>
      <c r="AF174" s="2">
        <f t="shared" si="94"/>
        <v>24</v>
      </c>
      <c r="AG174" s="2">
        <f t="shared" si="95"/>
        <v>18</v>
      </c>
      <c r="AH174" s="2">
        <f t="shared" si="96"/>
        <v>24</v>
      </c>
      <c r="AI174" s="2">
        <f t="shared" si="97"/>
        <v>17</v>
      </c>
      <c r="AJ174" s="2">
        <f t="shared" si="98"/>
        <v>24</v>
      </c>
      <c r="AK174" s="2">
        <f t="shared" si="99"/>
        <v>15</v>
      </c>
      <c r="AL174" s="2">
        <f t="shared" si="100"/>
        <v>16</v>
      </c>
      <c r="AM174" s="2">
        <f t="shared" si="101"/>
        <v>23</v>
      </c>
      <c r="AN174" s="2">
        <f t="shared" si="102"/>
        <v>23</v>
      </c>
      <c r="AO174" s="2">
        <f t="shared" si="103"/>
        <v>7</v>
      </c>
    </row>
    <row r="175" spans="2:41" ht="11.25">
      <c r="B175" s="2">
        <v>21</v>
      </c>
      <c r="C175" s="1">
        <f ca="1">OFFSET(DATA!$A$61,LOOK!$B175+$R$3*60+$E$3*120,LOOK!$C$3)</f>
        <v>5</v>
      </c>
      <c r="D175" s="1">
        <f ca="1">OFFSET(DATA!$A$89,LOOK!$B175+$R$3*60+$E$3*120,LOOK!$C$3)</f>
        <v>8</v>
      </c>
      <c r="E175" s="1">
        <f t="shared" si="88"/>
        <v>-2</v>
      </c>
      <c r="F175" s="68">
        <f t="shared" si="89"/>
        <v>0.021505376344086023</v>
      </c>
      <c r="G175" s="2">
        <f t="shared" si="90"/>
        <v>12</v>
      </c>
      <c r="I175" s="2">
        <v>21</v>
      </c>
      <c r="J175" s="61">
        <f t="shared" si="92"/>
        <v>0.8329884999999999</v>
      </c>
      <c r="K175" s="61">
        <f>IF(K$154&gt;$I$15,"",IF($U$3=0,IF(K115="",0,K115),ROUND(AVERAGE($J115:K115),3)))</f>
        <v>0.7649885</v>
      </c>
      <c r="L175" s="61">
        <f>IF(L$154&gt;$I$15,"",IF($U$3=0,IF(L115="",0,L115),ROUND(AVERAGE($J115:L115),3)))</f>
        <v>0.7649885</v>
      </c>
      <c r="M175" s="61">
        <f>IF(M$154&gt;$I$15,"",IF($U$3=0,IF(M115="",0,M115),ROUND(AVERAGE($J115:M115),3)))</f>
        <v>0.6249885</v>
      </c>
      <c r="N175" s="61">
        <f>IF(N$154&gt;$I$15,"",IF($U$3=0,IF(N115="",0,N115),ROUND(AVERAGE($J115:N115),3)))</f>
        <v>0.6999884999999999</v>
      </c>
      <c r="O175" s="61">
        <f>IF(O$154&gt;$I$15,"",IF($U$3=0,IF(O115="",0,O115),ROUND(AVERAGE($J115:O115),3)))</f>
        <v>0.8999885</v>
      </c>
      <c r="P175" s="61">
        <f>IF(P$154&gt;$I$15,"",IF($U$3=0,IF(P115="",0,P115),ROUND(AVERAGE($J115:P115),3)))</f>
        <v>0.5449885</v>
      </c>
      <c r="Q175" s="61">
        <f>IF(Q$154&gt;$I$15,"",IF($U$3=0,IF(Q115="",0,Q115),ROUND(AVERAGE($J115:Q115),3)))</f>
        <v>0.4999885</v>
      </c>
      <c r="R175" s="61">
        <f>IF(R$154&gt;$I$15,"",IF($U$3=0,IF(R115="",0,R115),ROUND(AVERAGE($J115:R115),3)))</f>
        <v>0.8889885</v>
      </c>
      <c r="S175" s="61">
        <f>IF(S$154&gt;$I$15,"",IF($U$3=0,IF(S115="",0,S115),ROUND(AVERAGE($J115:S115),3)))</f>
        <v>0.8749885</v>
      </c>
      <c r="T175" s="61">
        <f>IF(T$154&gt;$I$15,"",IF($U$3=0,IF(T115="",0,T115),ROUND(AVERAGE($J115:T115),3)))</f>
        <v>0.8179884999999999</v>
      </c>
      <c r="U175" s="61">
        <f>IF(U$154&gt;$I$15,"",IF($U$3=0,IF(U115="",0,U115),ROUND(AVERAGE($J115:U115),3)))</f>
        <v>0.6249885</v>
      </c>
      <c r="AB175" s="2">
        <v>21</v>
      </c>
      <c r="AD175" s="2">
        <f t="shared" si="91"/>
        <v>1</v>
      </c>
      <c r="AE175" s="2">
        <f t="shared" si="93"/>
        <v>2</v>
      </c>
      <c r="AF175" s="2">
        <f t="shared" si="94"/>
        <v>3</v>
      </c>
      <c r="AG175" s="2">
        <f t="shared" si="95"/>
        <v>4</v>
      </c>
      <c r="AH175" s="2">
        <f t="shared" si="96"/>
        <v>3</v>
      </c>
      <c r="AI175" s="2">
        <f t="shared" si="97"/>
        <v>4</v>
      </c>
      <c r="AJ175" s="2">
        <f t="shared" si="98"/>
        <v>5</v>
      </c>
      <c r="AK175" s="2">
        <f t="shared" si="99"/>
        <v>9</v>
      </c>
      <c r="AL175" s="2">
        <f t="shared" si="100"/>
        <v>1</v>
      </c>
      <c r="AM175" s="2">
        <f t="shared" si="101"/>
        <v>1</v>
      </c>
      <c r="AN175" s="2">
        <f t="shared" si="102"/>
        <v>1</v>
      </c>
      <c r="AO175" s="2">
        <f t="shared" si="103"/>
        <v>4</v>
      </c>
    </row>
    <row r="176" spans="2:41" ht="11.25">
      <c r="B176" s="2">
        <v>22</v>
      </c>
      <c r="C176" s="1">
        <f ca="1">OFFSET(DATA!$A$61,LOOK!$B176+$R$3*60+$E$3*120,LOOK!$C$3)</f>
        <v>11</v>
      </c>
      <c r="D176" s="1">
        <f ca="1">OFFSET(DATA!$A$89,LOOK!$B176+$R$3*60+$E$3*120,LOOK!$C$3)</f>
        <v>15</v>
      </c>
      <c r="E176" s="1">
        <f t="shared" si="88"/>
        <v>-3</v>
      </c>
      <c r="F176" s="68">
        <f t="shared" si="89"/>
        <v>0.03225806451612903</v>
      </c>
      <c r="G176" s="2">
        <f t="shared" si="90"/>
        <v>9</v>
      </c>
      <c r="I176" s="2">
        <v>22</v>
      </c>
      <c r="J176" s="61">
        <f t="shared" si="92"/>
        <v>0.8279884</v>
      </c>
      <c r="K176" s="61">
        <f>IF(K$154&gt;$I$15,"",IF($U$3=0,IF(K116="",0,K116),ROUND(AVERAGE($J116:K116),3)))</f>
        <v>0.8699884</v>
      </c>
      <c r="L176" s="61">
        <f>IF(L$154&gt;$I$15,"",IF($U$3=0,IF(L116="",0,L116),ROUND(AVERAGE($J116:L116),3)))</f>
        <v>0.7619884</v>
      </c>
      <c r="M176" s="61">
        <f>IF(M$154&gt;$I$15,"",IF($U$3=0,IF(M116="",0,M116),ROUND(AVERAGE($J116:M116),3)))</f>
        <v>0.8819884</v>
      </c>
      <c r="N176" s="61">
        <f>IF(N$154&gt;$I$15,"",IF($U$3=0,IF(N116="",0,N116),ROUND(AVERAGE($J116:N116),3)))</f>
        <v>0.7859884</v>
      </c>
      <c r="O176" s="61">
        <f>IF(O$154&gt;$I$15,"",IF($U$3=0,IF(O116="",0,O116),ROUND(AVERAGE($J116:O116),3)))</f>
        <v>0.7499884</v>
      </c>
      <c r="P176" s="61">
        <f>IF(P$154&gt;$I$15,"",IF($U$3=0,IF(P116="",0,P116),ROUND(AVERAGE($J116:P116),3)))</f>
        <v>0.4999884</v>
      </c>
      <c r="Q176" s="61">
        <f>IF(Q$154&gt;$I$15,"",IF($U$3=0,IF(Q116="",0,Q116),ROUND(AVERAGE($J116:Q116),3)))</f>
        <v>0.5709884</v>
      </c>
      <c r="R176" s="61">
        <f>IF(R$154&gt;$I$15,"",IF($U$3=0,IF(R116="",0,R116),ROUND(AVERAGE($J116:R116),3)))</f>
        <v>0.6669884</v>
      </c>
      <c r="S176" s="61">
        <f>IF(S$154&gt;$I$15,"",IF($U$3=0,IF(S116="",0,S116),ROUND(AVERAGE($J116:S116),3)))</f>
        <v>0.5879884</v>
      </c>
      <c r="T176" s="61">
        <f>IF(T$154&gt;$I$15,"",IF($U$3=0,IF(T116="",0,T116),ROUND(AVERAGE($J116:T116),3)))</f>
        <v>0.7059884</v>
      </c>
      <c r="U176" s="61">
        <f>IF(U$154&gt;$I$15,"",IF($U$3=0,IF(U116="",0,U116),ROUND(AVERAGE($J116:U116),3)))</f>
        <v>0.7329884</v>
      </c>
      <c r="AB176" s="2">
        <v>22</v>
      </c>
      <c r="AD176" s="2">
        <f t="shared" si="91"/>
        <v>2</v>
      </c>
      <c r="AE176" s="2">
        <f t="shared" si="93"/>
        <v>1</v>
      </c>
      <c r="AF176" s="2">
        <f t="shared" si="94"/>
        <v>4</v>
      </c>
      <c r="AG176" s="2">
        <f t="shared" si="95"/>
        <v>2</v>
      </c>
      <c r="AH176" s="2">
        <f t="shared" si="96"/>
        <v>2</v>
      </c>
      <c r="AI176" s="2">
        <f t="shared" si="97"/>
        <v>6</v>
      </c>
      <c r="AJ176" s="2">
        <f t="shared" si="98"/>
        <v>8</v>
      </c>
      <c r="AK176" s="2">
        <f t="shared" si="99"/>
        <v>3</v>
      </c>
      <c r="AL176" s="2">
        <f t="shared" si="100"/>
        <v>3</v>
      </c>
      <c r="AM176" s="2">
        <f t="shared" si="101"/>
        <v>3</v>
      </c>
      <c r="AN176" s="2">
        <f t="shared" si="102"/>
        <v>2</v>
      </c>
      <c r="AO176" s="2">
        <f t="shared" si="103"/>
        <v>1</v>
      </c>
    </row>
    <row r="177" spans="2:41" ht="11.25">
      <c r="B177" s="2">
        <v>23</v>
      </c>
      <c r="C177" s="1">
        <f ca="1">OFFSET(DATA!$A$61,LOOK!$B177+$R$3*60+$E$3*120,LOOK!$C$3)</f>
        <v>6</v>
      </c>
      <c r="D177" s="1">
        <f ca="1">OFFSET(DATA!$A$89,LOOK!$B177+$R$3*60+$E$3*120,LOOK!$C$3)</f>
        <v>35</v>
      </c>
      <c r="E177" s="1">
        <f t="shared" si="88"/>
        <v>-26</v>
      </c>
      <c r="F177" s="68">
        <f t="shared" si="89"/>
        <v>0.27956989247311825</v>
      </c>
      <c r="G177" s="2">
        <f t="shared" si="90"/>
        <v>1</v>
      </c>
      <c r="I177" s="2">
        <v>23</v>
      </c>
      <c r="J177" s="61">
        <f t="shared" si="92"/>
        <v>0.3709883</v>
      </c>
      <c r="K177" s="61">
        <f>IF(K$154&gt;$I$15,"",IF($U$3=0,IF(K117="",0,K117),ROUND(AVERAGE($J117:K117),3)))</f>
        <v>0.2779883</v>
      </c>
      <c r="L177" s="61">
        <f>IF(L$154&gt;$I$15,"",IF($U$3=0,IF(L117="",0,L117),ROUND(AVERAGE($J117:L117),3)))</f>
        <v>0.2089883</v>
      </c>
      <c r="M177" s="61">
        <f>IF(M$154&gt;$I$15,"",IF($U$3=0,IF(M117="",0,M117),ROUND(AVERAGE($J117:M117),3)))</f>
        <v>0.2619883</v>
      </c>
      <c r="N177" s="61">
        <f>IF(N$154&gt;$I$15,"",IF($U$3=0,IF(N117="",0,N117),ROUND(AVERAGE($J117:N117),3)))</f>
        <v>0.3589883</v>
      </c>
      <c r="O177" s="61">
        <f>IF(O$154&gt;$I$15,"",IF($U$3=0,IF(O117="",0,O117),ROUND(AVERAGE($J117:O117),3)))</f>
        <v>0.3819883</v>
      </c>
      <c r="P177" s="61">
        <f>IF(P$154&gt;$I$15,"",IF($U$3=0,IF(P117="",0,P117),ROUND(AVERAGE($J117:P117),3)))</f>
        <v>0.3479883</v>
      </c>
      <c r="Q177" s="61">
        <f>IF(Q$154&gt;$I$15,"",IF($U$3=0,IF(Q117="",0,Q117),ROUND(AVERAGE($J117:Q117),3)))</f>
        <v>0.2999883</v>
      </c>
      <c r="R177" s="61">
        <f>IF(R$154&gt;$I$15,"",IF($U$3=0,IF(R117="",0,R117),ROUND(AVERAGE($J117:R117),3)))</f>
        <v>0.2329883</v>
      </c>
      <c r="S177" s="61">
        <f>IF(S$154&gt;$I$15,"",IF($U$3=0,IF(S117="",0,S117),ROUND(AVERAGE($J117:S117),3)))</f>
        <v>0.2609883</v>
      </c>
      <c r="T177" s="61">
        <f>IF(T$154&gt;$I$15,"",IF($U$3=0,IF(T117="",0,T117),ROUND(AVERAGE($J117:T117),3)))</f>
        <v>0.40698829999999997</v>
      </c>
      <c r="U177" s="61">
        <f>IF(U$154&gt;$I$15,"",IF($U$3=0,IF(U117="",0,U117),ROUND(AVERAGE($J117:U117),3)))</f>
        <v>0.1709883</v>
      </c>
      <c r="AB177" s="2">
        <v>23</v>
      </c>
      <c r="AD177" s="2">
        <f t="shared" si="91"/>
        <v>10</v>
      </c>
      <c r="AE177" s="2">
        <f t="shared" si="93"/>
        <v>11</v>
      </c>
      <c r="AF177" s="2">
        <f t="shared" si="94"/>
        <v>14</v>
      </c>
      <c r="AG177" s="2">
        <f t="shared" si="95"/>
        <v>15</v>
      </c>
      <c r="AH177" s="2">
        <f t="shared" si="96"/>
        <v>14</v>
      </c>
      <c r="AI177" s="2">
        <f t="shared" si="97"/>
        <v>13</v>
      </c>
      <c r="AJ177" s="2">
        <f t="shared" si="98"/>
        <v>12</v>
      </c>
      <c r="AK177" s="2">
        <f t="shared" si="99"/>
        <v>13</v>
      </c>
      <c r="AL177" s="2">
        <f t="shared" si="100"/>
        <v>13</v>
      </c>
      <c r="AM177" s="2">
        <f t="shared" si="101"/>
        <v>10</v>
      </c>
      <c r="AN177" s="2">
        <f t="shared" si="102"/>
        <v>5</v>
      </c>
      <c r="AO177" s="2">
        <f t="shared" si="103"/>
        <v>13</v>
      </c>
    </row>
    <row r="178" spans="2:41" ht="11.25">
      <c r="B178" s="6">
        <v>24</v>
      </c>
      <c r="C178" s="7">
        <f ca="1">OFFSET(DATA!$A$61,LOOK!$B178+$R$3*60+$E$3*120,LOOK!$C$3)</f>
        <v>3</v>
      </c>
      <c r="D178" s="7">
        <f ca="1">OFFSET(DATA!$A$89,LOOK!$B178+$R$3*60+$E$3*120,LOOK!$C$3)</f>
        <v>6</v>
      </c>
      <c r="E178" s="7">
        <f t="shared" si="88"/>
        <v>-2</v>
      </c>
      <c r="F178" s="68">
        <f t="shared" si="89"/>
        <v>0.021505376344086023</v>
      </c>
      <c r="G178" s="2">
        <f t="shared" si="90"/>
        <v>12</v>
      </c>
      <c r="I178" s="6">
        <v>24</v>
      </c>
      <c r="J178" s="61">
        <f t="shared" si="92"/>
        <v>0.1999882</v>
      </c>
      <c r="K178" s="61">
        <f>IF(K$154&gt;$I$15,"",IF($U$3=0,IF(K118="",0,K118),ROUND(AVERAGE($J118:K118),3)))</f>
        <v>0.3329882</v>
      </c>
      <c r="L178" s="61">
        <f>IF(L$154&gt;$I$15,"",IF($U$3=0,IF(L118="",0,L118),ROUND(AVERAGE($J118:L118),3)))</f>
        <v>0.1109882</v>
      </c>
      <c r="M178" s="61">
        <f>IF(M$154&gt;$I$15,"",IF($U$3=0,IF(M118="",0,M118),ROUND(AVERAGE($J118:M118),3)))</f>
        <v>0.14298819999999998</v>
      </c>
      <c r="N178" s="61">
        <f>IF(N$154&gt;$I$15,"",IF($U$3=0,IF(N118="",0,N118),ROUND(AVERAGE($J118:N118),3)))</f>
        <v>0.2499882</v>
      </c>
      <c r="O178" s="61">
        <f>IF(O$154&gt;$I$15,"",IF($U$3=0,IF(O118="",0,O118),ROUND(AVERAGE($J118:O118),3)))</f>
        <v>0.9999882</v>
      </c>
      <c r="P178" s="61">
        <f>IF(P$154&gt;$I$15,"",IF($U$3=0,IF(P118="",0,P118),ROUND(AVERAGE($J118:P118),3)))</f>
        <v>0.4999882</v>
      </c>
      <c r="Q178" s="61">
        <f>IF(Q$154&gt;$I$15,"",IF($U$3=0,IF(Q118="",0,Q118),ROUND(AVERAGE($J118:Q118),3)))</f>
        <v>-1.18E-05</v>
      </c>
      <c r="R178" s="61">
        <f>IF(R$154&gt;$I$15,"",IF($U$3=0,IF(R118="",0,R118),ROUND(AVERAGE($J118:R118),3)))</f>
        <v>0.4999882</v>
      </c>
      <c r="S178" s="61">
        <f>IF(S$154&gt;$I$15,"",IF($U$3=0,IF(S118="",0,S118),ROUND(AVERAGE($J118:S118),3)))</f>
        <v>-1.18E-05</v>
      </c>
      <c r="T178" s="61">
        <f>IF(T$154&gt;$I$15,"",IF($U$3=0,IF(T118="",0,T118),ROUND(AVERAGE($J118:T118),3)))</f>
        <v>-1.18E-05</v>
      </c>
      <c r="U178" s="61">
        <f>IF(U$154&gt;$I$15,"",IF($U$3=0,IF(U118="",0,U118),ROUND(AVERAGE($J118:U118),3)))</f>
        <v>0.4999882</v>
      </c>
      <c r="AB178" s="6">
        <v>24</v>
      </c>
      <c r="AD178" s="2">
        <f t="shared" si="91"/>
        <v>17</v>
      </c>
      <c r="AE178" s="2">
        <f t="shared" si="93"/>
        <v>9</v>
      </c>
      <c r="AF178" s="2">
        <f t="shared" si="94"/>
        <v>17</v>
      </c>
      <c r="AG178" s="2">
        <f t="shared" si="95"/>
        <v>19</v>
      </c>
      <c r="AH178" s="2">
        <f t="shared" si="96"/>
        <v>15</v>
      </c>
      <c r="AI178" s="2">
        <f t="shared" si="97"/>
        <v>3</v>
      </c>
      <c r="AJ178" s="2">
        <f t="shared" si="98"/>
        <v>9</v>
      </c>
      <c r="AK178" s="2">
        <f t="shared" si="99"/>
        <v>24</v>
      </c>
      <c r="AL178" s="2">
        <f t="shared" si="100"/>
        <v>9</v>
      </c>
      <c r="AM178" s="2">
        <f t="shared" si="101"/>
        <v>24</v>
      </c>
      <c r="AN178" s="2">
        <f t="shared" si="102"/>
        <v>24</v>
      </c>
      <c r="AO178" s="2">
        <f t="shared" si="103"/>
        <v>8</v>
      </c>
    </row>
    <row r="179" spans="2:9" ht="11.25">
      <c r="B179" s="2">
        <v>25</v>
      </c>
      <c r="C179" s="1">
        <f>SUM(C155:C178)</f>
        <v>81</v>
      </c>
      <c r="D179" s="1">
        <f>SUM(D155:D178)</f>
        <v>190</v>
      </c>
      <c r="E179" s="1">
        <f>SUM(E155:E178)</f>
        <v>-93</v>
      </c>
      <c r="I179" s="2"/>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Jin, Carrie</cp:lastModifiedBy>
  <cp:lastPrinted>2007-08-22T15:49:19Z</cp:lastPrinted>
  <dcterms:created xsi:type="dcterms:W3CDTF">2007-06-08T13:48:04Z</dcterms:created>
  <dcterms:modified xsi:type="dcterms:W3CDTF">2019-09-24T13:08:44Z</dcterms:modified>
  <cp:category/>
  <cp:version/>
  <cp:contentType/>
  <cp:contentStatus/>
</cp:coreProperties>
</file>